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lindert/Desktop/"/>
    </mc:Choice>
  </mc:AlternateContent>
  <xr:revisionPtr revIDLastSave="0" documentId="13_ncr:1_{10852EF2-0DD9-D14C-AD7F-DEF497315F23}" xr6:coauthVersionLast="45" xr6:coauthVersionMax="45" xr10:uidLastSave="{00000000-0000-0000-0000-000000000000}"/>
  <bookViews>
    <workbookView xWindow="3540" yWindow="460" windowWidth="21680" windowHeight="16000" xr2:uid="{00000000-000D-0000-FFFF-FFFF00000000}"/>
  </bookViews>
  <sheets>
    <sheet name="UK Y-Distrib. since '38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1" i="1" l="1"/>
  <c r="AX51" i="1" s="1"/>
  <c r="Q51" i="1" s="1"/>
  <c r="AW51" i="1"/>
  <c r="AY51" i="1"/>
  <c r="AZ51" i="1"/>
  <c r="BA51" i="1"/>
  <c r="BB51" i="1"/>
  <c r="BC51" i="1"/>
  <c r="BD51" i="1"/>
  <c r="BE51" i="1"/>
  <c r="BF51" i="1"/>
  <c r="P52" i="1"/>
  <c r="AZ52" i="1" s="1"/>
  <c r="AX52" i="1"/>
  <c r="AY52" i="1"/>
  <c r="BE52" i="1"/>
  <c r="AW53" i="1"/>
  <c r="Q53" i="1" s="1"/>
  <c r="AX53" i="1"/>
  <c r="AY53" i="1"/>
  <c r="AZ53" i="1"/>
  <c r="BA53" i="1"/>
  <c r="BB53" i="1"/>
  <c r="BC53" i="1"/>
  <c r="BD53" i="1"/>
  <c r="BE53" i="1"/>
  <c r="BF53" i="1"/>
  <c r="AW54" i="1"/>
  <c r="AX54" i="1"/>
  <c r="AY54" i="1"/>
  <c r="Q54" i="1" s="1"/>
  <c r="AZ54" i="1"/>
  <c r="BA54" i="1"/>
  <c r="BB54" i="1"/>
  <c r="BC54" i="1"/>
  <c r="BD54" i="1"/>
  <c r="BE54" i="1"/>
  <c r="BF54" i="1"/>
  <c r="P50" i="1"/>
  <c r="AW50" i="1"/>
  <c r="P49" i="1"/>
  <c r="BB49" i="1" s="1"/>
  <c r="AW49" i="1"/>
  <c r="AY49" i="1"/>
  <c r="AZ49" i="1"/>
  <c r="BA49" i="1"/>
  <c r="P48" i="1"/>
  <c r="BF48" i="1" s="1"/>
  <c r="CX48" i="1" s="1"/>
  <c r="AW48" i="1"/>
  <c r="AX48" i="1"/>
  <c r="AZ48" i="1"/>
  <c r="BA48" i="1"/>
  <c r="BB48" i="1"/>
  <c r="BC48" i="1"/>
  <c r="BD48" i="1"/>
  <c r="BE48" i="1"/>
  <c r="P47" i="1"/>
  <c r="AW47" i="1"/>
  <c r="AX47" i="1"/>
  <c r="AY47" i="1"/>
  <c r="Q47" i="1" s="1"/>
  <c r="AZ47" i="1"/>
  <c r="BA47" i="1"/>
  <c r="BB47" i="1"/>
  <c r="BC47" i="1"/>
  <c r="BD47" i="1"/>
  <c r="BE47" i="1"/>
  <c r="BF47" i="1"/>
  <c r="P46" i="1"/>
  <c r="AW46" i="1"/>
  <c r="CF46" i="1" s="1"/>
  <c r="P45" i="1"/>
  <c r="BB45" i="1" s="1"/>
  <c r="AW45" i="1"/>
  <c r="AY45" i="1"/>
  <c r="AZ45" i="1"/>
  <c r="BA45" i="1"/>
  <c r="P44" i="1"/>
  <c r="BF44" i="1" s="1"/>
  <c r="CX44" i="1" s="1"/>
  <c r="AW44" i="1"/>
  <c r="AX44" i="1"/>
  <c r="AZ44" i="1"/>
  <c r="BA44" i="1"/>
  <c r="BB44" i="1"/>
  <c r="BC44" i="1"/>
  <c r="BD44" i="1"/>
  <c r="BE44" i="1"/>
  <c r="P43" i="1"/>
  <c r="AW43" i="1"/>
  <c r="AX43" i="1"/>
  <c r="AY43" i="1"/>
  <c r="Q43" i="1" s="1"/>
  <c r="AZ43" i="1"/>
  <c r="BA43" i="1"/>
  <c r="BB43" i="1"/>
  <c r="BC43" i="1"/>
  <c r="BD43" i="1"/>
  <c r="BE43" i="1"/>
  <c r="BF43" i="1"/>
  <c r="P42" i="1"/>
  <c r="AW42" i="1" s="1"/>
  <c r="P41" i="1"/>
  <c r="BB41" i="1" s="1"/>
  <c r="AW41" i="1"/>
  <c r="AY41" i="1"/>
  <c r="AZ41" i="1"/>
  <c r="BA41" i="1"/>
  <c r="P40" i="1"/>
  <c r="BF40" i="1" s="1"/>
  <c r="CX40" i="1" s="1"/>
  <c r="AW40" i="1"/>
  <c r="AX40" i="1"/>
  <c r="AZ40" i="1"/>
  <c r="BA40" i="1"/>
  <c r="BB40" i="1"/>
  <c r="BC40" i="1"/>
  <c r="BD40" i="1"/>
  <c r="BE40" i="1"/>
  <c r="P39" i="1"/>
  <c r="AX39" i="1" s="1"/>
  <c r="Q39" i="1" s="1"/>
  <c r="AW39" i="1"/>
  <c r="AY39" i="1"/>
  <c r="AZ39" i="1"/>
  <c r="BA39" i="1"/>
  <c r="BB39" i="1"/>
  <c r="BC39" i="1"/>
  <c r="BD39" i="1"/>
  <c r="BE39" i="1"/>
  <c r="BF39" i="1"/>
  <c r="P38" i="1"/>
  <c r="AW38" i="1" s="1"/>
  <c r="P37" i="1"/>
  <c r="BB37" i="1" s="1"/>
  <c r="AW37" i="1"/>
  <c r="AY37" i="1"/>
  <c r="AZ37" i="1"/>
  <c r="BA37" i="1"/>
  <c r="P36" i="1"/>
  <c r="BF36" i="1" s="1"/>
  <c r="AW36" i="1"/>
  <c r="AX36" i="1"/>
  <c r="AZ36" i="1"/>
  <c r="BA36" i="1"/>
  <c r="BB36" i="1"/>
  <c r="BC36" i="1"/>
  <c r="BD36" i="1"/>
  <c r="BE36" i="1"/>
  <c r="AX14" i="1"/>
  <c r="AY14" i="1"/>
  <c r="AZ14" i="1"/>
  <c r="BA14" i="1"/>
  <c r="Q14" i="1" s="1"/>
  <c r="BB14" i="1"/>
  <c r="BC14" i="1"/>
  <c r="BD14" i="1"/>
  <c r="BE14" i="1"/>
  <c r="BF14" i="1"/>
  <c r="AX15" i="1"/>
  <c r="AY15" i="1"/>
  <c r="AZ15" i="1"/>
  <c r="BA15" i="1"/>
  <c r="CJ15" i="1" s="1"/>
  <c r="BB15" i="1"/>
  <c r="BC15" i="1"/>
  <c r="BD15" i="1"/>
  <c r="BE15" i="1"/>
  <c r="BF15" i="1"/>
  <c r="AX16" i="1"/>
  <c r="AY16" i="1"/>
  <c r="AZ16" i="1"/>
  <c r="BA16" i="1"/>
  <c r="BB16" i="1"/>
  <c r="BC16" i="1"/>
  <c r="BD16" i="1"/>
  <c r="BE16" i="1"/>
  <c r="BF16" i="1"/>
  <c r="Q16" i="1"/>
  <c r="AX17" i="1"/>
  <c r="AY17" i="1"/>
  <c r="AZ17" i="1"/>
  <c r="BA17" i="1"/>
  <c r="BB17" i="1"/>
  <c r="BC17" i="1"/>
  <c r="Q17" i="1" s="1"/>
  <c r="BD17" i="1"/>
  <c r="BE17" i="1"/>
  <c r="AX18" i="1"/>
  <c r="AY18" i="1"/>
  <c r="Q18" i="1" s="1"/>
  <c r="AZ18" i="1"/>
  <c r="BA18" i="1"/>
  <c r="BB18" i="1"/>
  <c r="BC18" i="1"/>
  <c r="BD18" i="1"/>
  <c r="CW18" i="1" s="1"/>
  <c r="BE18" i="1"/>
  <c r="AX19" i="1"/>
  <c r="AY19" i="1"/>
  <c r="AZ19" i="1"/>
  <c r="BA19" i="1"/>
  <c r="Q19" i="1" s="1"/>
  <c r="BB19" i="1"/>
  <c r="BC19" i="1"/>
  <c r="BD19" i="1"/>
  <c r="BE19" i="1"/>
  <c r="AX20" i="1"/>
  <c r="AY20" i="1"/>
  <c r="AZ20" i="1"/>
  <c r="BA20" i="1"/>
  <c r="CJ20" i="1" s="1"/>
  <c r="BB20" i="1"/>
  <c r="BC20" i="1"/>
  <c r="BD20" i="1"/>
  <c r="BE20" i="1"/>
  <c r="AX21" i="1"/>
  <c r="AY21" i="1"/>
  <c r="Q21" i="1" s="1"/>
  <c r="AZ21" i="1"/>
  <c r="BA21" i="1"/>
  <c r="BB21" i="1"/>
  <c r="BC21" i="1"/>
  <c r="BD21" i="1"/>
  <c r="BE21" i="1"/>
  <c r="AX22" i="1"/>
  <c r="AY22" i="1"/>
  <c r="AZ22" i="1"/>
  <c r="BA22" i="1"/>
  <c r="BB22" i="1"/>
  <c r="BC22" i="1"/>
  <c r="BD22" i="1"/>
  <c r="BE22" i="1"/>
  <c r="AX23" i="1"/>
  <c r="AY23" i="1"/>
  <c r="AZ23" i="1"/>
  <c r="BA23" i="1"/>
  <c r="BB23" i="1"/>
  <c r="BC23" i="1"/>
  <c r="BD23" i="1"/>
  <c r="BE23" i="1"/>
  <c r="Q23" i="1"/>
  <c r="AX24" i="1"/>
  <c r="Q24" i="1" s="1"/>
  <c r="AY24" i="1"/>
  <c r="AZ24" i="1"/>
  <c r="BA24" i="1"/>
  <c r="BB24" i="1"/>
  <c r="BC24" i="1"/>
  <c r="BD24" i="1"/>
  <c r="BE24" i="1"/>
  <c r="AX25" i="1"/>
  <c r="Q25" i="1" s="1"/>
  <c r="AY25" i="1"/>
  <c r="AZ25" i="1"/>
  <c r="BA25" i="1"/>
  <c r="BB25" i="1"/>
  <c r="BC25" i="1"/>
  <c r="BD25" i="1"/>
  <c r="BE25" i="1"/>
  <c r="AX26" i="1"/>
  <c r="Q26" i="1" s="1"/>
  <c r="AY26" i="1"/>
  <c r="AZ26" i="1"/>
  <c r="BA26" i="1"/>
  <c r="BB26" i="1"/>
  <c r="BC26" i="1"/>
  <c r="BD26" i="1"/>
  <c r="BE26" i="1"/>
  <c r="AX27" i="1"/>
  <c r="Q27" i="1" s="1"/>
  <c r="AY27" i="1"/>
  <c r="AZ27" i="1"/>
  <c r="BA27" i="1"/>
  <c r="BB27" i="1"/>
  <c r="CK27" i="1" s="1"/>
  <c r="BC27" i="1"/>
  <c r="CL27" i="1" s="1"/>
  <c r="BD27" i="1"/>
  <c r="BE27" i="1"/>
  <c r="AX13" i="1"/>
  <c r="AY13" i="1"/>
  <c r="AZ13" i="1"/>
  <c r="Q13" i="1" s="1"/>
  <c r="BA13" i="1"/>
  <c r="BB13" i="1"/>
  <c r="BC13" i="1"/>
  <c r="BD13" i="1"/>
  <c r="BE13" i="1"/>
  <c r="BF13" i="1"/>
  <c r="BM14" i="1"/>
  <c r="BN14" i="1"/>
  <c r="DA14" i="1" s="1"/>
  <c r="BO14" i="1"/>
  <c r="CE14" i="1" s="1"/>
  <c r="BQ14" i="1"/>
  <c r="BR14" i="1"/>
  <c r="AD14" i="1"/>
  <c r="BS14" i="1"/>
  <c r="AE14" i="1"/>
  <c r="BT14" i="1"/>
  <c r="AF14" i="1"/>
  <c r="BU14" i="1"/>
  <c r="AG14" i="1"/>
  <c r="BV14" i="1" s="1"/>
  <c r="CL14" i="1" s="1"/>
  <c r="AH14" i="1"/>
  <c r="BW14" i="1"/>
  <c r="AI14" i="1"/>
  <c r="BX14" i="1"/>
  <c r="BM15" i="1"/>
  <c r="CZ15" i="1" s="1"/>
  <c r="BN15" i="1"/>
  <c r="BO15" i="1"/>
  <c r="BQ15" i="1"/>
  <c r="BR15" i="1"/>
  <c r="AD15" i="1"/>
  <c r="BS15" i="1" s="1"/>
  <c r="AE15" i="1"/>
  <c r="BT15" i="1" s="1"/>
  <c r="AF15" i="1"/>
  <c r="BU15" i="1" s="1"/>
  <c r="CK15" i="1" s="1"/>
  <c r="AG15" i="1"/>
  <c r="BV15" i="1"/>
  <c r="AH15" i="1"/>
  <c r="BW15" i="1" s="1"/>
  <c r="AI15" i="1"/>
  <c r="BX15" i="1"/>
  <c r="CN15" i="1" s="1"/>
  <c r="BM16" i="1"/>
  <c r="BN16" i="1"/>
  <c r="BO16" i="1"/>
  <c r="BQ16" i="1"/>
  <c r="BR16" i="1"/>
  <c r="BS16" i="1"/>
  <c r="BT16" i="1"/>
  <c r="BU16" i="1"/>
  <c r="BV16" i="1"/>
  <c r="AH16" i="1"/>
  <c r="BW16" i="1" s="1"/>
  <c r="AI16" i="1"/>
  <c r="BX16" i="1"/>
  <c r="BM17" i="1"/>
  <c r="BN17" i="1"/>
  <c r="BO17" i="1"/>
  <c r="CE17" i="1" s="1"/>
  <c r="BQ17" i="1"/>
  <c r="CG17" i="1" s="1"/>
  <c r="BR17" i="1"/>
  <c r="BS17" i="1"/>
  <c r="BT17" i="1"/>
  <c r="BU17" i="1"/>
  <c r="BV17" i="1"/>
  <c r="BW17" i="1"/>
  <c r="BX17" i="1"/>
  <c r="BM18" i="1"/>
  <c r="BN18" i="1"/>
  <c r="BO18" i="1"/>
  <c r="BQ18" i="1"/>
  <c r="BR18" i="1"/>
  <c r="BS18" i="1"/>
  <c r="BT18" i="1"/>
  <c r="BU18" i="1"/>
  <c r="CK18" i="1" s="1"/>
  <c r="BV18" i="1"/>
  <c r="BW18" i="1"/>
  <c r="BX18" i="1"/>
  <c r="BM19" i="1"/>
  <c r="BN19" i="1"/>
  <c r="BO19" i="1"/>
  <c r="BQ19" i="1"/>
  <c r="BR19" i="1"/>
  <c r="BS19" i="1"/>
  <c r="BT19" i="1"/>
  <c r="BU19" i="1"/>
  <c r="BV19" i="1"/>
  <c r="BW19" i="1"/>
  <c r="BX19" i="1"/>
  <c r="BM20" i="1"/>
  <c r="BN20" i="1"/>
  <c r="DA20" i="1" s="1"/>
  <c r="BO20" i="1"/>
  <c r="BQ20" i="1"/>
  <c r="BR20" i="1"/>
  <c r="BS20" i="1"/>
  <c r="BT20" i="1"/>
  <c r="BU20" i="1"/>
  <c r="BV20" i="1"/>
  <c r="BW20" i="1"/>
  <c r="BX20" i="1"/>
  <c r="BM21" i="1"/>
  <c r="BN21" i="1"/>
  <c r="BO21" i="1"/>
  <c r="BQ21" i="1"/>
  <c r="BR21" i="1"/>
  <c r="BS21" i="1"/>
  <c r="BT21" i="1"/>
  <c r="BU21" i="1"/>
  <c r="BV21" i="1"/>
  <c r="BW21" i="1"/>
  <c r="BX21" i="1"/>
  <c r="BM22" i="1"/>
  <c r="BN22" i="1"/>
  <c r="BO22" i="1"/>
  <c r="BQ22" i="1"/>
  <c r="BR22" i="1"/>
  <c r="BS22" i="1"/>
  <c r="BT22" i="1"/>
  <c r="BU22" i="1"/>
  <c r="BV22" i="1"/>
  <c r="BW22" i="1"/>
  <c r="BX22" i="1"/>
  <c r="BM23" i="1"/>
  <c r="CZ23" i="1" s="1"/>
  <c r="BN23" i="1"/>
  <c r="CD23" i="1" s="1"/>
  <c r="BO23" i="1"/>
  <c r="BQ23" i="1"/>
  <c r="BR23" i="1"/>
  <c r="BS23" i="1"/>
  <c r="BT23" i="1"/>
  <c r="BU23" i="1"/>
  <c r="BV23" i="1"/>
  <c r="BW23" i="1"/>
  <c r="BX23" i="1"/>
  <c r="BM24" i="1"/>
  <c r="BN24" i="1"/>
  <c r="BO24" i="1"/>
  <c r="BQ24" i="1"/>
  <c r="BR24" i="1"/>
  <c r="BS24" i="1"/>
  <c r="CI24" i="1" s="1"/>
  <c r="BT24" i="1"/>
  <c r="CJ24" i="1" s="1"/>
  <c r="BU24" i="1"/>
  <c r="BV24" i="1"/>
  <c r="BW24" i="1"/>
  <c r="BX24" i="1"/>
  <c r="BM25" i="1"/>
  <c r="BN25" i="1"/>
  <c r="BO25" i="1"/>
  <c r="BQ25" i="1"/>
  <c r="BR25" i="1"/>
  <c r="BS25" i="1"/>
  <c r="BT25" i="1"/>
  <c r="BU25" i="1"/>
  <c r="BV25" i="1"/>
  <c r="BW25" i="1"/>
  <c r="BX25" i="1"/>
  <c r="DB25" i="1" s="1"/>
  <c r="BM26" i="1"/>
  <c r="CZ26" i="1" s="1"/>
  <c r="BN26" i="1"/>
  <c r="BO26" i="1"/>
  <c r="BQ26" i="1"/>
  <c r="BR26" i="1"/>
  <c r="BS26" i="1"/>
  <c r="BT26" i="1"/>
  <c r="BU26" i="1"/>
  <c r="BV26" i="1"/>
  <c r="BW26" i="1"/>
  <c r="BX26" i="1"/>
  <c r="BM27" i="1"/>
  <c r="BN27" i="1"/>
  <c r="BO27" i="1"/>
  <c r="BQ27" i="1"/>
  <c r="BR27" i="1"/>
  <c r="CH27" i="1" s="1"/>
  <c r="BS27" i="1"/>
  <c r="CI27" i="1" s="1"/>
  <c r="BT27" i="1"/>
  <c r="BU27" i="1"/>
  <c r="BV27" i="1"/>
  <c r="BW27" i="1"/>
  <c r="BX27" i="1"/>
  <c r="BM13" i="1"/>
  <c r="BN13" i="1"/>
  <c r="BO13" i="1"/>
  <c r="BQ13" i="1"/>
  <c r="BR13" i="1"/>
  <c r="AD13" i="1"/>
  <c r="BS13" i="1"/>
  <c r="AE13" i="1"/>
  <c r="BT13" i="1"/>
  <c r="AF13" i="1"/>
  <c r="BU13" i="1"/>
  <c r="CK13" i="1" s="1"/>
  <c r="AG13" i="1"/>
  <c r="BV13" i="1" s="1"/>
  <c r="CL13" i="1" s="1"/>
  <c r="AH13" i="1"/>
  <c r="BW13" i="1"/>
  <c r="AI13" i="1"/>
  <c r="BX13" i="1"/>
  <c r="AJ14" i="1"/>
  <c r="AO14" i="1"/>
  <c r="AJ15" i="1"/>
  <c r="AJ16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J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13" i="1"/>
  <c r="DK12" i="1"/>
  <c r="DJ12" i="1"/>
  <c r="CT12" i="1"/>
  <c r="CY12" i="1" s="1"/>
  <c r="CY35" i="1" s="1"/>
  <c r="DC12" i="1"/>
  <c r="DB12" i="1"/>
  <c r="DA12" i="1"/>
  <c r="CZ12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13" i="1"/>
  <c r="DH55" i="1"/>
  <c r="DD56" i="1"/>
  <c r="DH56" i="1"/>
  <c r="DH14" i="1"/>
  <c r="DH15" i="1"/>
  <c r="DH16" i="1"/>
  <c r="DH17" i="1"/>
  <c r="DH18" i="1"/>
  <c r="DH19" i="1"/>
  <c r="DH20" i="1"/>
  <c r="DH21" i="1"/>
  <c r="DH22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13" i="1"/>
  <c r="BJ56" i="1"/>
  <c r="BI56" i="1"/>
  <c r="BL56" i="1"/>
  <c r="AM56" i="1"/>
  <c r="AS5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V36" i="1"/>
  <c r="U36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K9" i="1"/>
  <c r="K10" i="1"/>
  <c r="K11" i="1"/>
  <c r="DJ11" i="1"/>
  <c r="DN11" i="1" s="1"/>
  <c r="DK11" i="1"/>
  <c r="DO11" i="1" s="1"/>
  <c r="DL11" i="1"/>
  <c r="DP11" i="1" s="1"/>
  <c r="S12" i="1"/>
  <c r="W12" i="1"/>
  <c r="X12" i="1"/>
  <c r="Y12" i="1"/>
  <c r="Y35" i="1" s="1"/>
  <c r="Z12" i="1"/>
  <c r="AA12" i="1"/>
  <c r="AB12" i="1"/>
  <c r="AX12" i="1" s="1"/>
  <c r="AC12" i="1"/>
  <c r="AD12" i="1"/>
  <c r="AZ12" i="1" s="1"/>
  <c r="BS12" i="1" s="1"/>
  <c r="AE12" i="1"/>
  <c r="AF12" i="1"/>
  <c r="BB12" i="1" s="1"/>
  <c r="AG12" i="1"/>
  <c r="AH12" i="1"/>
  <c r="BD12" i="1" s="1"/>
  <c r="AI12" i="1"/>
  <c r="BE12" i="1" s="1"/>
  <c r="BX12" i="1" s="1"/>
  <c r="BX35" i="1" s="1"/>
  <c r="AJ12" i="1"/>
  <c r="AK12" i="1"/>
  <c r="AL12" i="1"/>
  <c r="AM12" i="1"/>
  <c r="AS12" i="1"/>
  <c r="AT12" i="1"/>
  <c r="AT35" i="1" s="1"/>
  <c r="AU12" i="1"/>
  <c r="AU35" i="1" s="1"/>
  <c r="AW12" i="1"/>
  <c r="AY12" i="1"/>
  <c r="BA12" i="1"/>
  <c r="BC12" i="1"/>
  <c r="BF12" i="1"/>
  <c r="BG12" i="1"/>
  <c r="BJ12" i="1"/>
  <c r="BL12" i="1"/>
  <c r="BM12" i="1"/>
  <c r="BM35" i="1" s="1"/>
  <c r="BP12" i="1"/>
  <c r="BR12" i="1"/>
  <c r="BT12" i="1"/>
  <c r="BV12" i="1"/>
  <c r="BY12" i="1"/>
  <c r="BZ12" i="1"/>
  <c r="CB12" i="1"/>
  <c r="CC12" i="1"/>
  <c r="CD12" i="1"/>
  <c r="CD35" i="1" s="1"/>
  <c r="CE12" i="1"/>
  <c r="CE35" i="1" s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DL12" i="1"/>
  <c r="DP12" i="1" s="1"/>
  <c r="DN12" i="1"/>
  <c r="DO12" i="1"/>
  <c r="S13" i="1"/>
  <c r="W13" i="1"/>
  <c r="AM13" i="1" s="1"/>
  <c r="AS13" i="1"/>
  <c r="BL13" i="1" s="1"/>
  <c r="AT13" i="1"/>
  <c r="CC13" i="1" s="1"/>
  <c r="AU13" i="1"/>
  <c r="CV13" i="1" s="1"/>
  <c r="AV13" i="1"/>
  <c r="CE13" i="1" s="1"/>
  <c r="BG13" i="1"/>
  <c r="BJ13" i="1"/>
  <c r="BI13" i="1" s="1"/>
  <c r="BY13" i="1"/>
  <c r="BZ13" i="1"/>
  <c r="CB13" i="1"/>
  <c r="CF13" i="1"/>
  <c r="CG13" i="1"/>
  <c r="CH13" i="1"/>
  <c r="CI13" i="1"/>
  <c r="CJ13" i="1"/>
  <c r="CM13" i="1"/>
  <c r="CN13" i="1"/>
  <c r="CO13" i="1"/>
  <c r="CR13" i="1"/>
  <c r="CT13" i="1"/>
  <c r="CU13" i="1"/>
  <c r="CW13" i="1"/>
  <c r="CX13" i="1"/>
  <c r="CZ13" i="1"/>
  <c r="DA13" i="1"/>
  <c r="DB13" i="1"/>
  <c r="DC13" i="1"/>
  <c r="DE13" i="1"/>
  <c r="DF13" i="1"/>
  <c r="DG13" i="1"/>
  <c r="DL13" i="1"/>
  <c r="S14" i="1"/>
  <c r="W14" i="1"/>
  <c r="AM14" i="1"/>
  <c r="AS14" i="1"/>
  <c r="BL14" i="1" s="1"/>
  <c r="AT14" i="1"/>
  <c r="CU14" i="1" s="1"/>
  <c r="AU14" i="1"/>
  <c r="CD14" i="1" s="1"/>
  <c r="AV14" i="1"/>
  <c r="BG14" i="1"/>
  <c r="BJ14" i="1"/>
  <c r="BI14" i="1"/>
  <c r="BY14" i="1"/>
  <c r="BZ14" i="1"/>
  <c r="CB14" i="1"/>
  <c r="CF14" i="1"/>
  <c r="CG14" i="1"/>
  <c r="CH14" i="1"/>
  <c r="CI14" i="1"/>
  <c r="CJ14" i="1"/>
  <c r="CK14" i="1"/>
  <c r="CM14" i="1"/>
  <c r="CN14" i="1"/>
  <c r="CR14" i="1"/>
  <c r="CT14" i="1"/>
  <c r="CV14" i="1"/>
  <c r="CW14" i="1"/>
  <c r="CX14" i="1"/>
  <c r="CZ14" i="1"/>
  <c r="DE14" i="1"/>
  <c r="DN14" i="1" s="1"/>
  <c r="DF14" i="1"/>
  <c r="DG14" i="1"/>
  <c r="DJ14" i="1"/>
  <c r="DK14" i="1"/>
  <c r="DL14" i="1"/>
  <c r="DP14" i="1" s="1"/>
  <c r="S15" i="1"/>
  <c r="W15" i="1"/>
  <c r="AM15" i="1" s="1"/>
  <c r="AS15" i="1"/>
  <c r="AT15" i="1"/>
  <c r="CC15" i="1" s="1"/>
  <c r="AU15" i="1"/>
  <c r="CV15" i="1" s="1"/>
  <c r="AV15" i="1"/>
  <c r="CE15" i="1" s="1"/>
  <c r="BG15" i="1"/>
  <c r="BZ15" i="1" s="1"/>
  <c r="BJ15" i="1"/>
  <c r="BI15" i="1" s="1"/>
  <c r="BL15" i="1"/>
  <c r="BY15" i="1"/>
  <c r="DC15" i="1" s="1"/>
  <c r="CB15" i="1"/>
  <c r="CF15" i="1"/>
  <c r="CG15" i="1"/>
  <c r="CH15" i="1"/>
  <c r="CL15" i="1"/>
  <c r="CO15" i="1"/>
  <c r="CR15" i="1"/>
  <c r="CT15" i="1"/>
  <c r="CU15" i="1"/>
  <c r="CW15" i="1"/>
  <c r="CX15" i="1"/>
  <c r="CY15" i="1"/>
  <c r="DD15" i="1"/>
  <c r="DM15" i="1" s="1"/>
  <c r="DE15" i="1"/>
  <c r="DF15" i="1"/>
  <c r="DG15" i="1"/>
  <c r="DP15" i="1" s="1"/>
  <c r="DJ15" i="1"/>
  <c r="DK15" i="1"/>
  <c r="DO15" i="1" s="1"/>
  <c r="DL15" i="1"/>
  <c r="S16" i="1"/>
  <c r="CR16" i="1" s="1"/>
  <c r="W16" i="1"/>
  <c r="AM16" i="1"/>
  <c r="AS16" i="1"/>
  <c r="AT16" i="1"/>
  <c r="CU16" i="1" s="1"/>
  <c r="AU16" i="1"/>
  <c r="CD16" i="1" s="1"/>
  <c r="AV16" i="1"/>
  <c r="BG16" i="1"/>
  <c r="BZ16" i="1" s="1"/>
  <c r="BJ16" i="1"/>
  <c r="BI16" i="1"/>
  <c r="BL16" i="1"/>
  <c r="BY16" i="1"/>
  <c r="CB16" i="1"/>
  <c r="CE16" i="1"/>
  <c r="CF16" i="1"/>
  <c r="CG16" i="1"/>
  <c r="CH16" i="1"/>
  <c r="CI16" i="1"/>
  <c r="CJ16" i="1"/>
  <c r="CK16" i="1"/>
  <c r="CL16" i="1"/>
  <c r="CN16" i="1"/>
  <c r="CT16" i="1"/>
  <c r="CV16" i="1"/>
  <c r="CY16" i="1"/>
  <c r="DA16" i="1"/>
  <c r="DC16" i="1"/>
  <c r="DD16" i="1"/>
  <c r="DM16" i="1" s="1"/>
  <c r="DE16" i="1"/>
  <c r="DF16" i="1"/>
  <c r="DO16" i="1" s="1"/>
  <c r="DG16" i="1"/>
  <c r="DP16" i="1" s="1"/>
  <c r="DJ16" i="1"/>
  <c r="DN16" i="1" s="1"/>
  <c r="DK16" i="1"/>
  <c r="DL16" i="1"/>
  <c r="S17" i="1"/>
  <c r="CR17" i="1" s="1"/>
  <c r="W17" i="1"/>
  <c r="AM17" i="1" s="1"/>
  <c r="AS17" i="1"/>
  <c r="AT17" i="1"/>
  <c r="CU17" i="1" s="1"/>
  <c r="AU17" i="1"/>
  <c r="CD17" i="1" s="1"/>
  <c r="AV17" i="1"/>
  <c r="BG17" i="1"/>
  <c r="BZ17" i="1" s="1"/>
  <c r="BJ17" i="1"/>
  <c r="BI17" i="1"/>
  <c r="BL17" i="1"/>
  <c r="CB17" i="1"/>
  <c r="CC17" i="1"/>
  <c r="CF17" i="1"/>
  <c r="CH17" i="1"/>
  <c r="CI17" i="1"/>
  <c r="CJ17" i="1"/>
  <c r="CK17" i="1"/>
  <c r="CL17" i="1"/>
  <c r="CM17" i="1"/>
  <c r="CN17" i="1"/>
  <c r="CO17" i="1"/>
  <c r="CT17" i="1"/>
  <c r="CV17" i="1"/>
  <c r="CW17" i="1"/>
  <c r="CX17" i="1"/>
  <c r="CY17" i="1"/>
  <c r="CZ17" i="1"/>
  <c r="DA17" i="1"/>
  <c r="DB17" i="1"/>
  <c r="DC17" i="1"/>
  <c r="DD17" i="1"/>
  <c r="DM17" i="1" s="1"/>
  <c r="DE17" i="1"/>
  <c r="DF17" i="1"/>
  <c r="DO17" i="1" s="1"/>
  <c r="DG17" i="1"/>
  <c r="DP17" i="1" s="1"/>
  <c r="DJ17" i="1"/>
  <c r="DN17" i="1" s="1"/>
  <c r="DK17" i="1"/>
  <c r="DL17" i="1"/>
  <c r="A18" i="1"/>
  <c r="CT18" i="1" s="1"/>
  <c r="S18" i="1"/>
  <c r="CR18" i="1" s="1"/>
  <c r="AS18" i="1"/>
  <c r="BL18" i="1" s="1"/>
  <c r="AT18" i="1"/>
  <c r="CC18" i="1" s="1"/>
  <c r="AU18" i="1"/>
  <c r="CV18" i="1" s="1"/>
  <c r="AV18" i="1"/>
  <c r="BG18" i="1"/>
  <c r="BZ18" i="1" s="1"/>
  <c r="BJ18" i="1"/>
  <c r="BI18" i="1" s="1"/>
  <c r="CB18" i="1"/>
  <c r="CD18" i="1"/>
  <c r="CE18" i="1"/>
  <c r="CF18" i="1"/>
  <c r="CG18" i="1"/>
  <c r="CH18" i="1"/>
  <c r="CI18" i="1"/>
  <c r="CJ18" i="1"/>
  <c r="CM18" i="1"/>
  <c r="CN18" i="1"/>
  <c r="CO18" i="1"/>
  <c r="CU18" i="1"/>
  <c r="CX18" i="1"/>
  <c r="CZ18" i="1"/>
  <c r="DA18" i="1"/>
  <c r="DB18" i="1"/>
  <c r="DC18" i="1"/>
  <c r="DE18" i="1"/>
  <c r="DN18" i="1" s="1"/>
  <c r="DF18" i="1"/>
  <c r="DO18" i="1" s="1"/>
  <c r="DG18" i="1"/>
  <c r="DP18" i="1" s="1"/>
  <c r="DJ18" i="1"/>
  <c r="DK18" i="1"/>
  <c r="DL18" i="1"/>
  <c r="A19" i="1"/>
  <c r="CB19" i="1" s="1"/>
  <c r="AT19" i="1"/>
  <c r="CU19" i="1" s="1"/>
  <c r="AU19" i="1"/>
  <c r="AV19" i="1"/>
  <c r="CE19" i="1" s="1"/>
  <c r="BG19" i="1"/>
  <c r="BZ19" i="1" s="1"/>
  <c r="BJ19" i="1"/>
  <c r="BI19" i="1" s="1"/>
  <c r="CC19" i="1"/>
  <c r="CD19" i="1"/>
  <c r="CF19" i="1"/>
  <c r="CG19" i="1"/>
  <c r="CH19" i="1"/>
  <c r="CI19" i="1"/>
  <c r="CJ19" i="1"/>
  <c r="CK19" i="1"/>
  <c r="CL19" i="1"/>
  <c r="CM19" i="1"/>
  <c r="CN19" i="1"/>
  <c r="CO19" i="1"/>
  <c r="CT19" i="1"/>
  <c r="CY19" i="1" s="1"/>
  <c r="CV19" i="1"/>
  <c r="CW19" i="1"/>
  <c r="CX19" i="1"/>
  <c r="CZ19" i="1"/>
  <c r="DA19" i="1"/>
  <c r="DB19" i="1"/>
  <c r="DC19" i="1"/>
  <c r="DE19" i="1"/>
  <c r="DN19" i="1" s="1"/>
  <c r="DF19" i="1"/>
  <c r="DO19" i="1" s="1"/>
  <c r="DG19" i="1"/>
  <c r="DJ19" i="1"/>
  <c r="DK19" i="1"/>
  <c r="DL19" i="1"/>
  <c r="DP19" i="1" s="1"/>
  <c r="AT20" i="1"/>
  <c r="AU20" i="1"/>
  <c r="AV20" i="1"/>
  <c r="BJ20" i="1"/>
  <c r="BI20" i="1" s="1"/>
  <c r="CC20" i="1"/>
  <c r="CF20" i="1"/>
  <c r="CG20" i="1"/>
  <c r="CH20" i="1"/>
  <c r="CI20" i="1"/>
  <c r="CK20" i="1"/>
  <c r="CL20" i="1"/>
  <c r="CM20" i="1"/>
  <c r="CN20" i="1"/>
  <c r="CO20" i="1"/>
  <c r="CU20" i="1"/>
  <c r="CW20" i="1"/>
  <c r="CX20" i="1"/>
  <c r="CZ20" i="1"/>
  <c r="DB20" i="1"/>
  <c r="DC20" i="1"/>
  <c r="DE20" i="1"/>
  <c r="DN20" i="1" s="1"/>
  <c r="DF20" i="1"/>
  <c r="DG20" i="1"/>
  <c r="DP20" i="1" s="1"/>
  <c r="DJ20" i="1"/>
  <c r="DK20" i="1"/>
  <c r="DO20" i="1" s="1"/>
  <c r="DL20" i="1"/>
  <c r="AT21" i="1"/>
  <c r="AU21" i="1"/>
  <c r="AV21" i="1"/>
  <c r="CE21" i="1" s="1"/>
  <c r="BJ21" i="1"/>
  <c r="BI21" i="1"/>
  <c r="CF21" i="1"/>
  <c r="CG21" i="1"/>
  <c r="CH21" i="1"/>
  <c r="CI21" i="1"/>
  <c r="CJ21" i="1"/>
  <c r="CK21" i="1"/>
  <c r="CL21" i="1"/>
  <c r="CM21" i="1"/>
  <c r="CN21" i="1"/>
  <c r="CO21" i="1"/>
  <c r="CW21" i="1"/>
  <c r="CX21" i="1"/>
  <c r="CZ21" i="1"/>
  <c r="DA21" i="1"/>
  <c r="DB21" i="1"/>
  <c r="DC21" i="1"/>
  <c r="DE21" i="1"/>
  <c r="DF21" i="1"/>
  <c r="DO21" i="1" s="1"/>
  <c r="DG21" i="1"/>
  <c r="DJ21" i="1"/>
  <c r="DN21" i="1" s="1"/>
  <c r="DK21" i="1"/>
  <c r="DL21" i="1"/>
  <c r="DP21" i="1" s="1"/>
  <c r="AT22" i="1"/>
  <c r="AU22" i="1"/>
  <c r="CV22" i="1" s="1"/>
  <c r="AV22" i="1"/>
  <c r="BJ22" i="1"/>
  <c r="BI22" i="1" s="1"/>
  <c r="CE22" i="1"/>
  <c r="CF22" i="1"/>
  <c r="CG22" i="1"/>
  <c r="CI22" i="1"/>
  <c r="CJ22" i="1"/>
  <c r="CK22" i="1"/>
  <c r="CL22" i="1"/>
  <c r="CM22" i="1"/>
  <c r="CN22" i="1"/>
  <c r="CO22" i="1"/>
  <c r="CW22" i="1"/>
  <c r="CX22" i="1"/>
  <c r="CZ22" i="1"/>
  <c r="DA22" i="1"/>
  <c r="DB22" i="1"/>
  <c r="DC22" i="1"/>
  <c r="DE22" i="1"/>
  <c r="DN22" i="1" s="1"/>
  <c r="DF22" i="1"/>
  <c r="DG22" i="1"/>
  <c r="DP22" i="1" s="1"/>
  <c r="DJ22" i="1"/>
  <c r="DK22" i="1"/>
  <c r="DO22" i="1" s="1"/>
  <c r="DL22" i="1"/>
  <c r="AT23" i="1"/>
  <c r="CU23" i="1" s="1"/>
  <c r="AU23" i="1"/>
  <c r="CV23" i="1" s="1"/>
  <c r="AV23" i="1"/>
  <c r="BJ23" i="1"/>
  <c r="BI23" i="1"/>
  <c r="CE23" i="1"/>
  <c r="CF23" i="1"/>
  <c r="CG23" i="1"/>
  <c r="CH23" i="1"/>
  <c r="CI23" i="1"/>
  <c r="CJ23" i="1"/>
  <c r="CK23" i="1"/>
  <c r="CL23" i="1"/>
  <c r="CM23" i="1"/>
  <c r="CN23" i="1"/>
  <c r="CO23" i="1"/>
  <c r="CW23" i="1"/>
  <c r="CX23" i="1"/>
  <c r="DA23" i="1"/>
  <c r="DB23" i="1"/>
  <c r="DC23" i="1"/>
  <c r="DE23" i="1"/>
  <c r="DF23" i="1"/>
  <c r="DO23" i="1" s="1"/>
  <c r="DG23" i="1"/>
  <c r="DJ23" i="1"/>
  <c r="DN23" i="1" s="1"/>
  <c r="DK23" i="1"/>
  <c r="DL23" i="1"/>
  <c r="DP23" i="1" s="1"/>
  <c r="AT24" i="1"/>
  <c r="CU24" i="1" s="1"/>
  <c r="AU24" i="1"/>
  <c r="AV24" i="1"/>
  <c r="CE24" i="1" s="1"/>
  <c r="BJ24" i="1"/>
  <c r="BI24" i="1" s="1"/>
  <c r="CC24" i="1"/>
  <c r="CD24" i="1"/>
  <c r="CF24" i="1"/>
  <c r="CG24" i="1"/>
  <c r="CH24" i="1"/>
  <c r="CK24" i="1"/>
  <c r="CL24" i="1"/>
  <c r="CM24" i="1"/>
  <c r="CN24" i="1"/>
  <c r="CO24" i="1"/>
  <c r="CV24" i="1"/>
  <c r="CW24" i="1"/>
  <c r="CX24" i="1"/>
  <c r="CZ24" i="1"/>
  <c r="DA24" i="1"/>
  <c r="DB24" i="1"/>
  <c r="DC24" i="1"/>
  <c r="DE24" i="1"/>
  <c r="DN24" i="1" s="1"/>
  <c r="DF24" i="1"/>
  <c r="DG24" i="1"/>
  <c r="DJ24" i="1"/>
  <c r="DK24" i="1"/>
  <c r="DO24" i="1" s="1"/>
  <c r="DL24" i="1"/>
  <c r="DP24" i="1"/>
  <c r="AT25" i="1"/>
  <c r="AU25" i="1"/>
  <c r="CV25" i="1" s="1"/>
  <c r="AV25" i="1"/>
  <c r="BJ25" i="1"/>
  <c r="BI25" i="1"/>
  <c r="CC25" i="1"/>
  <c r="CE25" i="1"/>
  <c r="CF25" i="1"/>
  <c r="CG25" i="1"/>
  <c r="CH25" i="1"/>
  <c r="CI25" i="1"/>
  <c r="CJ25" i="1"/>
  <c r="CK25" i="1"/>
  <c r="CL25" i="1"/>
  <c r="CO25" i="1"/>
  <c r="CU25" i="1"/>
  <c r="CX25" i="1"/>
  <c r="CZ25" i="1"/>
  <c r="DA25" i="1"/>
  <c r="DC25" i="1"/>
  <c r="DE25" i="1"/>
  <c r="DF25" i="1"/>
  <c r="DG25" i="1"/>
  <c r="DP25" i="1" s="1"/>
  <c r="DJ25" i="1"/>
  <c r="DN25" i="1" s="1"/>
  <c r="DK25" i="1"/>
  <c r="DL25" i="1"/>
  <c r="DO25" i="1"/>
  <c r="AT26" i="1"/>
  <c r="CU26" i="1" s="1"/>
  <c r="AU26" i="1"/>
  <c r="AV26" i="1"/>
  <c r="BJ26" i="1"/>
  <c r="BI26" i="1" s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V26" i="1"/>
  <c r="CW26" i="1"/>
  <c r="CX26" i="1"/>
  <c r="DA26" i="1"/>
  <c r="DB26" i="1"/>
  <c r="DC26" i="1"/>
  <c r="DE26" i="1"/>
  <c r="DN26" i="1" s="1"/>
  <c r="DF26" i="1"/>
  <c r="DO26" i="1" s="1"/>
  <c r="DG26" i="1"/>
  <c r="DJ26" i="1"/>
  <c r="DK26" i="1"/>
  <c r="DL26" i="1"/>
  <c r="DP26" i="1"/>
  <c r="AT27" i="1"/>
  <c r="AU27" i="1"/>
  <c r="CV27" i="1" s="1"/>
  <c r="AV27" i="1"/>
  <c r="BJ27" i="1"/>
  <c r="BI27" i="1" s="1"/>
  <c r="CC27" i="1"/>
  <c r="CD27" i="1"/>
  <c r="CE27" i="1"/>
  <c r="CF27" i="1"/>
  <c r="CG27" i="1"/>
  <c r="CJ27" i="1"/>
  <c r="CM27" i="1"/>
  <c r="CN27" i="1"/>
  <c r="CO27" i="1"/>
  <c r="CU27" i="1"/>
  <c r="CW27" i="1"/>
  <c r="CX27" i="1"/>
  <c r="CZ27" i="1"/>
  <c r="DA27" i="1"/>
  <c r="DB27" i="1"/>
  <c r="DC27" i="1"/>
  <c r="DE27" i="1"/>
  <c r="DN27" i="1" s="1"/>
  <c r="DF27" i="1"/>
  <c r="DG27" i="1"/>
  <c r="DJ27" i="1"/>
  <c r="DK27" i="1"/>
  <c r="DL27" i="1"/>
  <c r="DO27" i="1"/>
  <c r="DP27" i="1"/>
  <c r="X32" i="1"/>
  <c r="BI32" i="1"/>
  <c r="BJ32" i="1"/>
  <c r="BI33" i="1"/>
  <c r="BJ33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S35" i="1"/>
  <c r="T35" i="1"/>
  <c r="W35" i="1"/>
  <c r="X35" i="1"/>
  <c r="AA35" i="1"/>
  <c r="AB35" i="1"/>
  <c r="AC35" i="1"/>
  <c r="AD35" i="1"/>
  <c r="AE35" i="1"/>
  <c r="AF35" i="1"/>
  <c r="AG35" i="1"/>
  <c r="AH35" i="1"/>
  <c r="AI35" i="1"/>
  <c r="AJ35" i="1"/>
  <c r="AK35" i="1"/>
  <c r="AM35" i="1"/>
  <c r="AN35" i="1"/>
  <c r="AS35" i="1"/>
  <c r="AW35" i="1"/>
  <c r="AY35" i="1"/>
  <c r="AZ35" i="1"/>
  <c r="BA35" i="1"/>
  <c r="BC35" i="1"/>
  <c r="BF35" i="1"/>
  <c r="BG35" i="1"/>
  <c r="BI35" i="1"/>
  <c r="BJ35" i="1"/>
  <c r="BL35" i="1"/>
  <c r="BP35" i="1"/>
  <c r="BR35" i="1"/>
  <c r="BS35" i="1"/>
  <c r="BT35" i="1"/>
  <c r="BV35" i="1"/>
  <c r="BY35" i="1"/>
  <c r="BZ35" i="1"/>
  <c r="CB35" i="1"/>
  <c r="CC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T35" i="1"/>
  <c r="DD35" i="1" s="1"/>
  <c r="CU35" i="1"/>
  <c r="CV35" i="1"/>
  <c r="CW35" i="1"/>
  <c r="CX35" i="1"/>
  <c r="CZ35" i="1"/>
  <c r="DA35" i="1"/>
  <c r="DB35" i="1"/>
  <c r="DC35" i="1"/>
  <c r="DM35" i="1"/>
  <c r="S36" i="1"/>
  <c r="W36" i="1"/>
  <c r="AL36" i="1"/>
  <c r="BO36" i="1" s="1"/>
  <c r="CE36" i="1" s="1"/>
  <c r="AM36" i="1"/>
  <c r="AS36" i="1"/>
  <c r="AT36" i="1"/>
  <c r="AU36" i="1"/>
  <c r="CD36" i="1" s="1"/>
  <c r="AV36" i="1"/>
  <c r="BG36" i="1"/>
  <c r="BJ36" i="1"/>
  <c r="BI36" i="1"/>
  <c r="BL36" i="1"/>
  <c r="BM36" i="1"/>
  <c r="CZ36" i="1" s="1"/>
  <c r="BN36" i="1"/>
  <c r="DA36" i="1" s="1"/>
  <c r="BP36" i="1"/>
  <c r="CF36" i="1" s="1"/>
  <c r="BR36" i="1"/>
  <c r="BS36" i="1"/>
  <c r="BT36" i="1"/>
  <c r="CJ36" i="1" s="1"/>
  <c r="BW36" i="1"/>
  <c r="DB36" i="1" s="1"/>
  <c r="BX36" i="1"/>
  <c r="BY36" i="1"/>
  <c r="DC36" i="1" s="1"/>
  <c r="BZ36" i="1"/>
  <c r="CB36" i="1"/>
  <c r="CC36" i="1"/>
  <c r="CI36" i="1"/>
  <c r="CN36" i="1"/>
  <c r="CR36" i="1"/>
  <c r="CT36" i="1"/>
  <c r="CU36" i="1"/>
  <c r="CV36" i="1"/>
  <c r="CW36" i="1"/>
  <c r="CX36" i="1"/>
  <c r="CY36" i="1"/>
  <c r="DD36" i="1"/>
  <c r="DE36" i="1"/>
  <c r="DF36" i="1"/>
  <c r="DG36" i="1"/>
  <c r="DJ36" i="1"/>
  <c r="DK36" i="1"/>
  <c r="DL36" i="1"/>
  <c r="DM36" i="1"/>
  <c r="DN36" i="1"/>
  <c r="DO36" i="1"/>
  <c r="DP36" i="1"/>
  <c r="S37" i="1"/>
  <c r="W37" i="1"/>
  <c r="AM37" i="1"/>
  <c r="AS37" i="1"/>
  <c r="AT37" i="1"/>
  <c r="AU37" i="1"/>
  <c r="AV37" i="1"/>
  <c r="BG37" i="1"/>
  <c r="BL37" i="1"/>
  <c r="BZ37" i="1"/>
  <c r="CB37" i="1"/>
  <c r="CR37" i="1"/>
  <c r="CT37" i="1"/>
  <c r="DD37" i="1" s="1"/>
  <c r="DM37" i="1" s="1"/>
  <c r="CU37" i="1"/>
  <c r="CV37" i="1"/>
  <c r="CY37" i="1"/>
  <c r="DE37" i="1"/>
  <c r="DF37" i="1"/>
  <c r="DG37" i="1"/>
  <c r="S38" i="1"/>
  <c r="W38" i="1"/>
  <c r="AM38" i="1"/>
  <c r="AS38" i="1"/>
  <c r="AU38" i="1"/>
  <c r="CV38" i="1" s="1"/>
  <c r="AV38" i="1"/>
  <c r="BG38" i="1"/>
  <c r="BL38" i="1"/>
  <c r="BZ38" i="1"/>
  <c r="CB38" i="1"/>
  <c r="CR38" i="1"/>
  <c r="CT38" i="1"/>
  <c r="DD38" i="1" s="1"/>
  <c r="DM38" i="1" s="1"/>
  <c r="CY38" i="1"/>
  <c r="DE38" i="1"/>
  <c r="DF38" i="1"/>
  <c r="DG38" i="1"/>
  <c r="S39" i="1"/>
  <c r="W39" i="1"/>
  <c r="AM39" i="1"/>
  <c r="AS39" i="1"/>
  <c r="AT39" i="1"/>
  <c r="AU39" i="1"/>
  <c r="CV39" i="1" s="1"/>
  <c r="AV39" i="1"/>
  <c r="BG39" i="1"/>
  <c r="BL39" i="1"/>
  <c r="BZ39" i="1"/>
  <c r="CB39" i="1"/>
  <c r="CR39" i="1"/>
  <c r="CT39" i="1"/>
  <c r="DD39" i="1" s="1"/>
  <c r="CU39" i="1"/>
  <c r="CW39" i="1"/>
  <c r="CX39" i="1"/>
  <c r="CY39" i="1"/>
  <c r="DE39" i="1"/>
  <c r="DF39" i="1"/>
  <c r="DG39" i="1"/>
  <c r="DM39" i="1"/>
  <c r="A40" i="1"/>
  <c r="AM40" i="1"/>
  <c r="AT40" i="1"/>
  <c r="AU40" i="1"/>
  <c r="AV40" i="1"/>
  <c r="CU40" i="1"/>
  <c r="CV40" i="1"/>
  <c r="DE40" i="1"/>
  <c r="DF40" i="1"/>
  <c r="DG40" i="1"/>
  <c r="AT41" i="1"/>
  <c r="AU41" i="1"/>
  <c r="AV41" i="1"/>
  <c r="CU41" i="1"/>
  <c r="CV41" i="1"/>
  <c r="DE41" i="1"/>
  <c r="DF41" i="1"/>
  <c r="DG41" i="1"/>
  <c r="AT42" i="1"/>
  <c r="AV42" i="1"/>
  <c r="CU42" i="1"/>
  <c r="DE42" i="1"/>
  <c r="DF42" i="1"/>
  <c r="DG42" i="1"/>
  <c r="AT43" i="1"/>
  <c r="AU43" i="1"/>
  <c r="CV43" i="1" s="1"/>
  <c r="AV43" i="1"/>
  <c r="CU43" i="1"/>
  <c r="CW43" i="1"/>
  <c r="CX43" i="1"/>
  <c r="DE43" i="1"/>
  <c r="DF43" i="1"/>
  <c r="DG43" i="1"/>
  <c r="AT44" i="1"/>
  <c r="AU44" i="1"/>
  <c r="AV44" i="1"/>
  <c r="CU44" i="1"/>
  <c r="CV44" i="1"/>
  <c r="CW44" i="1"/>
  <c r="DE44" i="1"/>
  <c r="DF44" i="1"/>
  <c r="DG44" i="1"/>
  <c r="S45" i="1"/>
  <c r="W45" i="1"/>
  <c r="AL45" i="1"/>
  <c r="BU45" i="1" s="1"/>
  <c r="AM45" i="1"/>
  <c r="AS45" i="1"/>
  <c r="AT45" i="1"/>
  <c r="CU45" i="1" s="1"/>
  <c r="AU45" i="1"/>
  <c r="AV45" i="1"/>
  <c r="BG45" i="1"/>
  <c r="BJ45" i="1"/>
  <c r="BI45" i="1" s="1"/>
  <c r="BL45" i="1"/>
  <c r="BX45" i="1"/>
  <c r="BY45" i="1"/>
  <c r="DC45" i="1" s="1"/>
  <c r="BZ45" i="1"/>
  <c r="CB45" i="1"/>
  <c r="CR45" i="1"/>
  <c r="CT45" i="1"/>
  <c r="DD45" i="1" s="1"/>
  <c r="DM45" i="1" s="1"/>
  <c r="CV45" i="1"/>
  <c r="CY45" i="1"/>
  <c r="DE45" i="1"/>
  <c r="DF45" i="1"/>
  <c r="DG45" i="1"/>
  <c r="DJ45" i="1"/>
  <c r="DK45" i="1"/>
  <c r="DL45" i="1"/>
  <c r="DN45" i="1"/>
  <c r="DO45" i="1"/>
  <c r="DP45" i="1"/>
  <c r="A46" i="1"/>
  <c r="BG46" i="1" s="1"/>
  <c r="AL46" i="1"/>
  <c r="BO46" i="1" s="1"/>
  <c r="BJ46" i="1"/>
  <c r="BI46" i="1" s="1"/>
  <c r="BM46" i="1"/>
  <c r="BN46" i="1"/>
  <c r="DA46" i="1" s="1"/>
  <c r="BP46" i="1"/>
  <c r="BQ46" i="1"/>
  <c r="BR46" i="1"/>
  <c r="BS46" i="1"/>
  <c r="BT46" i="1"/>
  <c r="BY46" i="1"/>
  <c r="CZ46" i="1"/>
  <c r="DC46" i="1"/>
  <c r="DE46" i="1"/>
  <c r="DF46" i="1"/>
  <c r="DG46" i="1"/>
  <c r="DJ46" i="1"/>
  <c r="DK46" i="1"/>
  <c r="DL46" i="1"/>
  <c r="DO46" i="1"/>
  <c r="DP46" i="1"/>
  <c r="AL47" i="1"/>
  <c r="BT47" i="1" s="1"/>
  <c r="CJ47" i="1" s="1"/>
  <c r="AT47" i="1"/>
  <c r="AU47" i="1"/>
  <c r="AV47" i="1"/>
  <c r="BJ47" i="1"/>
  <c r="BI47" i="1"/>
  <c r="BO47" i="1"/>
  <c r="CE47" i="1" s="1"/>
  <c r="BP47" i="1"/>
  <c r="CF47" i="1" s="1"/>
  <c r="BQ47" i="1"/>
  <c r="CG47" i="1" s="1"/>
  <c r="CU47" i="1"/>
  <c r="CW47" i="1"/>
  <c r="CX47" i="1"/>
  <c r="DE47" i="1"/>
  <c r="DN47" i="1" s="1"/>
  <c r="DF47" i="1"/>
  <c r="DG47" i="1"/>
  <c r="DP47" i="1" s="1"/>
  <c r="DJ47" i="1"/>
  <c r="DK47" i="1"/>
  <c r="DO47" i="1" s="1"/>
  <c r="DL47" i="1"/>
  <c r="AL48" i="1"/>
  <c r="BX48" i="1" s="1"/>
  <c r="AT48" i="1"/>
  <c r="AU48" i="1"/>
  <c r="AV48" i="1"/>
  <c r="BJ48" i="1"/>
  <c r="BI48" i="1"/>
  <c r="BR48" i="1"/>
  <c r="BV48" i="1"/>
  <c r="CL48" i="1" s="1"/>
  <c r="CU48" i="1"/>
  <c r="CV48" i="1"/>
  <c r="DE48" i="1"/>
  <c r="DN48" i="1" s="1"/>
  <c r="DF48" i="1"/>
  <c r="DG48" i="1"/>
  <c r="DP48" i="1" s="1"/>
  <c r="DJ48" i="1"/>
  <c r="DK48" i="1"/>
  <c r="DL48" i="1"/>
  <c r="AL49" i="1"/>
  <c r="AT49" i="1"/>
  <c r="AU49" i="1"/>
  <c r="AV49" i="1"/>
  <c r="BJ49" i="1"/>
  <c r="BI49" i="1"/>
  <c r="BQ49" i="1"/>
  <c r="BR49" i="1"/>
  <c r="BS49" i="1"/>
  <c r="CI49" i="1" s="1"/>
  <c r="BT49" i="1"/>
  <c r="CJ49" i="1" s="1"/>
  <c r="BU49" i="1"/>
  <c r="BV49" i="1"/>
  <c r="BW49" i="1"/>
  <c r="BY49" i="1"/>
  <c r="DC49" i="1" s="1"/>
  <c r="CH49" i="1"/>
  <c r="CK49" i="1"/>
  <c r="DE49" i="1"/>
  <c r="DF49" i="1"/>
  <c r="DG49" i="1"/>
  <c r="DJ49" i="1"/>
  <c r="DK49" i="1"/>
  <c r="DL49" i="1"/>
  <c r="DN49" i="1"/>
  <c r="DO49" i="1"/>
  <c r="AL50" i="1"/>
  <c r="BS50" i="1" s="1"/>
  <c r="AT50" i="1"/>
  <c r="CU50" i="1" s="1"/>
  <c r="AU50" i="1"/>
  <c r="CV50" i="1" s="1"/>
  <c r="AV50" i="1"/>
  <c r="BJ50" i="1"/>
  <c r="BI50" i="1"/>
  <c r="DE50" i="1"/>
  <c r="DF50" i="1"/>
  <c r="DO50" i="1" s="1"/>
  <c r="DG50" i="1"/>
  <c r="DP50" i="1" s="1"/>
  <c r="DJ50" i="1"/>
  <c r="DK50" i="1"/>
  <c r="DL50" i="1"/>
  <c r="DN50" i="1"/>
  <c r="AL51" i="1"/>
  <c r="BQ51" i="1" s="1"/>
  <c r="AT51" i="1"/>
  <c r="CU51" i="1" s="1"/>
  <c r="AU51" i="1"/>
  <c r="AV51" i="1"/>
  <c r="BJ51" i="1"/>
  <c r="BI51" i="1"/>
  <c r="BM51" i="1"/>
  <c r="CZ51" i="1" s="1"/>
  <c r="BN51" i="1"/>
  <c r="DA51" i="1" s="1"/>
  <c r="BO51" i="1"/>
  <c r="BP51" i="1"/>
  <c r="BR51" i="1"/>
  <c r="CH51" i="1" s="1"/>
  <c r="BS51" i="1"/>
  <c r="CI51" i="1" s="1"/>
  <c r="BT51" i="1"/>
  <c r="BU51" i="1"/>
  <c r="BV51" i="1"/>
  <c r="BW51" i="1"/>
  <c r="CM51" i="1" s="1"/>
  <c r="BX51" i="1"/>
  <c r="CN51" i="1" s="1"/>
  <c r="BY51" i="1"/>
  <c r="CO51" i="1" s="1"/>
  <c r="CE51" i="1"/>
  <c r="CF51" i="1"/>
  <c r="CG51" i="1"/>
  <c r="CJ51" i="1"/>
  <c r="CK51" i="1"/>
  <c r="CL51" i="1"/>
  <c r="CV51" i="1"/>
  <c r="CW51" i="1"/>
  <c r="CX51" i="1"/>
  <c r="DB51" i="1"/>
  <c r="DC51" i="1"/>
  <c r="DE51" i="1"/>
  <c r="DF51" i="1"/>
  <c r="DG51" i="1"/>
  <c r="DP51" i="1" s="1"/>
  <c r="DJ51" i="1"/>
  <c r="DK51" i="1"/>
  <c r="DL51" i="1"/>
  <c r="DN51" i="1"/>
  <c r="DO51" i="1"/>
  <c r="AL52" i="1"/>
  <c r="BR52" i="1" s="1"/>
  <c r="CH52" i="1" s="1"/>
  <c r="AT52" i="1"/>
  <c r="CU52" i="1" s="1"/>
  <c r="AU52" i="1"/>
  <c r="AV52" i="1"/>
  <c r="BJ52" i="1"/>
  <c r="BI52" i="1" s="1"/>
  <c r="BU52" i="1"/>
  <c r="BV52" i="1"/>
  <c r="BW52" i="1"/>
  <c r="CV52" i="1"/>
  <c r="DE52" i="1"/>
  <c r="DF52" i="1"/>
  <c r="DG52" i="1"/>
  <c r="DP52" i="1" s="1"/>
  <c r="DJ52" i="1"/>
  <c r="DK52" i="1"/>
  <c r="DO52" i="1" s="1"/>
  <c r="DL52" i="1"/>
  <c r="DN52" i="1"/>
  <c r="S53" i="1"/>
  <c r="W53" i="1"/>
  <c r="AM53" i="1"/>
  <c r="AS53" i="1"/>
  <c r="AT53" i="1"/>
  <c r="AU53" i="1"/>
  <c r="CV53" i="1" s="1"/>
  <c r="AV53" i="1"/>
  <c r="BG53" i="1"/>
  <c r="BJ53" i="1"/>
  <c r="BI53" i="1"/>
  <c r="BL53" i="1"/>
  <c r="BM53" i="1"/>
  <c r="CZ53" i="1" s="1"/>
  <c r="BN53" i="1"/>
  <c r="BO53" i="1"/>
  <c r="CE53" i="1" s="1"/>
  <c r="BP53" i="1"/>
  <c r="BQ53" i="1"/>
  <c r="BR53" i="1"/>
  <c r="CH53" i="1" s="1"/>
  <c r="BS53" i="1"/>
  <c r="CI53" i="1" s="1"/>
  <c r="BT53" i="1"/>
  <c r="BU53" i="1"/>
  <c r="CK53" i="1" s="1"/>
  <c r="BV53" i="1"/>
  <c r="CL53" i="1" s="1"/>
  <c r="BW53" i="1"/>
  <c r="DB53" i="1" s="1"/>
  <c r="BX53" i="1"/>
  <c r="BY53" i="1"/>
  <c r="BZ53" i="1"/>
  <c r="CB53" i="1"/>
  <c r="CD53" i="1"/>
  <c r="CF53" i="1"/>
  <c r="CG53" i="1"/>
  <c r="CJ53" i="1"/>
  <c r="CN53" i="1"/>
  <c r="CO53" i="1"/>
  <c r="CR53" i="1"/>
  <c r="CT53" i="1"/>
  <c r="DD53" i="1" s="1"/>
  <c r="DM53" i="1" s="1"/>
  <c r="CU53" i="1"/>
  <c r="CW53" i="1"/>
  <c r="CX53" i="1"/>
  <c r="CY53" i="1"/>
  <c r="DA53" i="1"/>
  <c r="DC53" i="1"/>
  <c r="DE53" i="1"/>
  <c r="DF53" i="1"/>
  <c r="DG53" i="1"/>
  <c r="DJ53" i="1"/>
  <c r="DK53" i="1"/>
  <c r="DL53" i="1"/>
  <c r="DN53" i="1"/>
  <c r="DO53" i="1"/>
  <c r="DP53" i="1"/>
  <c r="S54" i="1"/>
  <c r="W54" i="1"/>
  <c r="AM54" i="1"/>
  <c r="AS54" i="1"/>
  <c r="AT54" i="1"/>
  <c r="CU54" i="1" s="1"/>
  <c r="AU54" i="1"/>
  <c r="AV54" i="1"/>
  <c r="BG54" i="1"/>
  <c r="BJ54" i="1"/>
  <c r="BI54" i="1" s="1"/>
  <c r="BL54" i="1"/>
  <c r="BM54" i="1"/>
  <c r="BN54" i="1"/>
  <c r="CD54" i="1" s="1"/>
  <c r="BO54" i="1"/>
  <c r="CE54" i="1" s="1"/>
  <c r="BP54" i="1"/>
  <c r="CF54" i="1" s="1"/>
  <c r="BQ54" i="1"/>
  <c r="CG54" i="1" s="1"/>
  <c r="BR54" i="1"/>
  <c r="CH54" i="1" s="1"/>
  <c r="BS54" i="1"/>
  <c r="BT54" i="1"/>
  <c r="BU54" i="1"/>
  <c r="CK54" i="1" s="1"/>
  <c r="BV54" i="1"/>
  <c r="CL54" i="1" s="1"/>
  <c r="BW54" i="1"/>
  <c r="BX54" i="1"/>
  <c r="CN54" i="1" s="1"/>
  <c r="BY54" i="1"/>
  <c r="DC54" i="1" s="1"/>
  <c r="BZ54" i="1"/>
  <c r="CB54" i="1"/>
  <c r="CI54" i="1"/>
  <c r="CJ54" i="1"/>
  <c r="CM54" i="1"/>
  <c r="CR54" i="1"/>
  <c r="CT54" i="1"/>
  <c r="DD54" i="1" s="1"/>
  <c r="DM54" i="1" s="1"/>
  <c r="CV54" i="1"/>
  <c r="CW54" i="1"/>
  <c r="CX54" i="1"/>
  <c r="CY54" i="1"/>
  <c r="CZ54" i="1"/>
  <c r="DA54" i="1"/>
  <c r="DB54" i="1"/>
  <c r="DE54" i="1"/>
  <c r="DF54" i="1"/>
  <c r="DO54" i="1" s="1"/>
  <c r="DG54" i="1"/>
  <c r="DJ54" i="1"/>
  <c r="DK54" i="1"/>
  <c r="DL54" i="1"/>
  <c r="DP54" i="1" s="1"/>
  <c r="DN54" i="1"/>
  <c r="S55" i="1"/>
  <c r="W55" i="1"/>
  <c r="AM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CW55" i="1" s="1"/>
  <c r="BE55" i="1"/>
  <c r="BF55" i="1"/>
  <c r="CX55" i="1" s="1"/>
  <c r="BG55" i="1"/>
  <c r="BJ55" i="1"/>
  <c r="BI55" i="1"/>
  <c r="BL55" i="1"/>
  <c r="BM55" i="1"/>
  <c r="BN55" i="1"/>
  <c r="CD55" i="1" s="1"/>
  <c r="BO55" i="1"/>
  <c r="CE55" i="1" s="1"/>
  <c r="BP55" i="1"/>
  <c r="BQ55" i="1"/>
  <c r="CG55" i="1" s="1"/>
  <c r="BR55" i="1"/>
  <c r="CH55" i="1" s="1"/>
  <c r="BS55" i="1"/>
  <c r="CI55" i="1" s="1"/>
  <c r="BT55" i="1"/>
  <c r="BU55" i="1"/>
  <c r="BV55" i="1"/>
  <c r="BW55" i="1"/>
  <c r="DB55" i="1" s="1"/>
  <c r="BX55" i="1"/>
  <c r="CN55" i="1" s="1"/>
  <c r="BY55" i="1"/>
  <c r="DC55" i="1" s="1"/>
  <c r="BZ55" i="1"/>
  <c r="CB55" i="1"/>
  <c r="CC55" i="1"/>
  <c r="CF55" i="1"/>
  <c r="CJ55" i="1"/>
  <c r="CK55" i="1"/>
  <c r="CL55" i="1"/>
  <c r="CR55" i="1"/>
  <c r="CT55" i="1"/>
  <c r="DD55" i="1" s="1"/>
  <c r="DM55" i="1" s="1"/>
  <c r="CU55" i="1"/>
  <c r="CV55" i="1"/>
  <c r="CY55" i="1"/>
  <c r="CZ55" i="1"/>
  <c r="DE55" i="1"/>
  <c r="DN55" i="1" s="1"/>
  <c r="DF55" i="1"/>
  <c r="DO55" i="1" s="1"/>
  <c r="DG55" i="1"/>
  <c r="DP55" i="1" s="1"/>
  <c r="DJ55" i="1"/>
  <c r="DK55" i="1"/>
  <c r="DL55" i="1"/>
  <c r="AX46" i="1" l="1"/>
  <c r="CG46" i="1" s="1"/>
  <c r="AY46" i="1"/>
  <c r="CH46" i="1" s="1"/>
  <c r="AZ46" i="1"/>
  <c r="CI46" i="1" s="1"/>
  <c r="BA46" i="1"/>
  <c r="CJ46" i="1" s="1"/>
  <c r="BB46" i="1"/>
  <c r="AU46" i="1"/>
  <c r="BC46" i="1"/>
  <c r="BD46" i="1"/>
  <c r="BE46" i="1"/>
  <c r="CN46" i="1" s="1"/>
  <c r="BF46" i="1"/>
  <c r="BT52" i="1"/>
  <c r="CD51" i="1"/>
  <c r="CU49" i="1"/>
  <c r="BN47" i="1"/>
  <c r="DA47" i="1" s="1"/>
  <c r="BB35" i="1"/>
  <c r="BU12" i="1"/>
  <c r="BU35" i="1" s="1"/>
  <c r="CW16" i="1"/>
  <c r="CX16" i="1"/>
  <c r="BY50" i="1"/>
  <c r="DC50" i="1" s="1"/>
  <c r="BO50" i="1"/>
  <c r="CE50" i="1" s="1"/>
  <c r="BP50" i="1"/>
  <c r="CF50" i="1" s="1"/>
  <c r="BT45" i="1"/>
  <c r="CJ45" i="1" s="1"/>
  <c r="BV45" i="1"/>
  <c r="BO45" i="1"/>
  <c r="CE45" i="1" s="1"/>
  <c r="BS52" i="1"/>
  <c r="CC51" i="1"/>
  <c r="BR50" i="1"/>
  <c r="BS45" i="1"/>
  <c r="CI45" i="1" s="1"/>
  <c r="AO13" i="1"/>
  <c r="DJ13" i="1"/>
  <c r="DN13" i="1" s="1"/>
  <c r="DK13" i="1"/>
  <c r="DO13" i="1" s="1"/>
  <c r="CL18" i="1"/>
  <c r="Q15" i="1"/>
  <c r="CI15" i="1"/>
  <c r="CC53" i="1"/>
  <c r="CM55" i="1"/>
  <c r="BQ52" i="1"/>
  <c r="CG52" i="1" s="1"/>
  <c r="BQ50" i="1"/>
  <c r="BX49" i="1"/>
  <c r="DB49" i="1" s="1"/>
  <c r="BN49" i="1"/>
  <c r="DA49" i="1" s="1"/>
  <c r="BO49" i="1"/>
  <c r="CE49" i="1" s="1"/>
  <c r="BR45" i="1"/>
  <c r="CH45" i="1" s="1"/>
  <c r="CW40" i="1"/>
  <c r="CO36" i="1"/>
  <c r="CU22" i="1"/>
  <c r="CC22" i="1"/>
  <c r="DP13" i="1"/>
  <c r="DB15" i="1"/>
  <c r="CM15" i="1"/>
  <c r="CI52" i="1"/>
  <c r="CV21" i="1"/>
  <c r="CD21" i="1"/>
  <c r="CC54" i="1"/>
  <c r="BP52" i="1"/>
  <c r="BN50" i="1"/>
  <c r="DA50" i="1" s="1"/>
  <c r="BQ45" i="1"/>
  <c r="DO14" i="1"/>
  <c r="CB40" i="1"/>
  <c r="CT40" i="1"/>
  <c r="DD40" i="1" s="1"/>
  <c r="DM40" i="1" s="1"/>
  <c r="S40" i="1"/>
  <c r="W40" i="1"/>
  <c r="CY40" i="1"/>
  <c r="CO55" i="1"/>
  <c r="BO52" i="1"/>
  <c r="CE52" i="1" s="1"/>
  <c r="BM50" i="1"/>
  <c r="CZ50" i="1" s="1"/>
  <c r="DN46" i="1"/>
  <c r="BP45" i="1"/>
  <c r="CF45" i="1" s="1"/>
  <c r="BQ12" i="1"/>
  <c r="BQ35" i="1" s="1"/>
  <c r="AX35" i="1"/>
  <c r="AX42" i="1"/>
  <c r="Q42" i="1" s="1"/>
  <c r="AY42" i="1"/>
  <c r="AZ42" i="1"/>
  <c r="BA42" i="1"/>
  <c r="BB42" i="1"/>
  <c r="BC42" i="1"/>
  <c r="BD42" i="1"/>
  <c r="BE42" i="1"/>
  <c r="BF42" i="1"/>
  <c r="CX42" i="1" s="1"/>
  <c r="AU42" i="1"/>
  <c r="CV42" i="1" s="1"/>
  <c r="BU50" i="1"/>
  <c r="BW48" i="1"/>
  <c r="BY48" i="1"/>
  <c r="BM48" i="1"/>
  <c r="BN48" i="1"/>
  <c r="BN45" i="1"/>
  <c r="CR40" i="1"/>
  <c r="DB14" i="1"/>
  <c r="DC14" i="1"/>
  <c r="CO14" i="1"/>
  <c r="Q22" i="1"/>
  <c r="CH22" i="1"/>
  <c r="CC16" i="1"/>
  <c r="CZ16" i="1"/>
  <c r="BM52" i="1"/>
  <c r="BU48" i="1"/>
  <c r="CK48" i="1" s="1"/>
  <c r="BZ40" i="1"/>
  <c r="AV12" i="1"/>
  <c r="Z35" i="1"/>
  <c r="DB16" i="1"/>
  <c r="CM16" i="1"/>
  <c r="CN25" i="1"/>
  <c r="Q20" i="1"/>
  <c r="BV50" i="1"/>
  <c r="BW45" i="1"/>
  <c r="DB45" i="1" s="1"/>
  <c r="CU21" i="1"/>
  <c r="CC21" i="1"/>
  <c r="BN52" i="1"/>
  <c r="DA52" i="1" s="1"/>
  <c r="CM53" i="1"/>
  <c r="DA55" i="1"/>
  <c r="CO54" i="1"/>
  <c r="BP49" i="1"/>
  <c r="CF49" i="1" s="1"/>
  <c r="BT48" i="1"/>
  <c r="CJ48" i="1" s="1"/>
  <c r="BY47" i="1"/>
  <c r="AV46" i="1"/>
  <c r="CE46" i="1" s="1"/>
  <c r="BL40" i="1"/>
  <c r="BE35" i="1"/>
  <c r="DN15" i="1"/>
  <c r="CM25" i="1"/>
  <c r="CW25" i="1"/>
  <c r="AS46" i="1"/>
  <c r="CB46" i="1"/>
  <c r="BL46" i="1"/>
  <c r="BD35" i="1"/>
  <c r="BW12" i="1"/>
  <c r="BW35" i="1" s="1"/>
  <c r="CV49" i="1"/>
  <c r="CV47" i="1"/>
  <c r="CD47" i="1"/>
  <c r="DP49" i="1"/>
  <c r="BM45" i="1"/>
  <c r="CC50" i="1"/>
  <c r="BM49" i="1"/>
  <c r="CZ49" i="1" s="1"/>
  <c r="BS48" i="1"/>
  <c r="CI48" i="1" s="1"/>
  <c r="BW47" i="1"/>
  <c r="AT46" i="1"/>
  <c r="BG40" i="1"/>
  <c r="CE20" i="1"/>
  <c r="CT46" i="1"/>
  <c r="DD46" i="1" s="1"/>
  <c r="DM46" i="1" s="1"/>
  <c r="CK45" i="1"/>
  <c r="BQ48" i="1"/>
  <c r="CG48" i="1" s="1"/>
  <c r="CY46" i="1"/>
  <c r="BU46" i="1"/>
  <c r="BW46" i="1"/>
  <c r="AX38" i="1"/>
  <c r="Q38" i="1" s="1"/>
  <c r="AY38" i="1"/>
  <c r="AZ38" i="1"/>
  <c r="BA38" i="1"/>
  <c r="BB38" i="1"/>
  <c r="BC38" i="1"/>
  <c r="BD38" i="1"/>
  <c r="BE38" i="1"/>
  <c r="BF38" i="1"/>
  <c r="CX38" i="1" s="1"/>
  <c r="AT38" i="1"/>
  <c r="CU38" i="1" s="1"/>
  <c r="AX50" i="1"/>
  <c r="AY50" i="1"/>
  <c r="CH50" i="1" s="1"/>
  <c r="AZ50" i="1"/>
  <c r="CI50" i="1" s="1"/>
  <c r="BA50" i="1"/>
  <c r="CJ50" i="1" s="1"/>
  <c r="BB50" i="1"/>
  <c r="CK50" i="1" s="1"/>
  <c r="BC50" i="1"/>
  <c r="CL50" i="1" s="1"/>
  <c r="BD50" i="1"/>
  <c r="BE50" i="1"/>
  <c r="CN50" i="1" s="1"/>
  <c r="BF50" i="1"/>
  <c r="Q50" i="1"/>
  <c r="CR46" i="1"/>
  <c r="BV47" i="1"/>
  <c r="CL47" i="1" s="1"/>
  <c r="BX47" i="1"/>
  <c r="CN47" i="1" s="1"/>
  <c r="BM47" i="1"/>
  <c r="AM46" i="1"/>
  <c r="CY14" i="1"/>
  <c r="DD14" i="1"/>
  <c r="DM14" i="1" s="1"/>
  <c r="BY52" i="1"/>
  <c r="DC52" i="1" s="1"/>
  <c r="BX50" i="1"/>
  <c r="BP48" i="1"/>
  <c r="CF48" i="1" s="1"/>
  <c r="BS47" i="1"/>
  <c r="CI47" i="1" s="1"/>
  <c r="BX46" i="1"/>
  <c r="W46" i="1"/>
  <c r="CO16" i="1"/>
  <c r="CD15" i="1"/>
  <c r="DA15" i="1"/>
  <c r="CN48" i="1"/>
  <c r="BT50" i="1"/>
  <c r="BU47" i="1"/>
  <c r="CK47" i="1" s="1"/>
  <c r="BZ46" i="1"/>
  <c r="CV20" i="1"/>
  <c r="CD20" i="1"/>
  <c r="CY18" i="1"/>
  <c r="DD18" i="1"/>
  <c r="DM18" i="1" s="1"/>
  <c r="BX52" i="1"/>
  <c r="CN52" i="1" s="1"/>
  <c r="BW50" i="1"/>
  <c r="DB50" i="1" s="1"/>
  <c r="DO48" i="1"/>
  <c r="BO48" i="1"/>
  <c r="CE48" i="1" s="1"/>
  <c r="BR47" i="1"/>
  <c r="CH47" i="1" s="1"/>
  <c r="A47" i="1"/>
  <c r="BV46" i="1"/>
  <c r="S46" i="1"/>
  <c r="A41" i="1"/>
  <c r="AS40" i="1"/>
  <c r="CY13" i="1"/>
  <c r="DD13" i="1"/>
  <c r="DM13" i="1" s="1"/>
  <c r="BN12" i="1"/>
  <c r="BN35" i="1" s="1"/>
  <c r="CM36" i="1"/>
  <c r="CW48" i="1"/>
  <c r="DD19" i="1"/>
  <c r="DM19" i="1" s="1"/>
  <c r="AW52" i="1"/>
  <c r="CC26" i="1"/>
  <c r="CD25" i="1"/>
  <c r="AX37" i="1"/>
  <c r="AX41" i="1"/>
  <c r="Q41" i="1" s="1"/>
  <c r="AX45" i="1"/>
  <c r="AX49" i="1"/>
  <c r="AS19" i="1"/>
  <c r="BL19" i="1" s="1"/>
  <c r="DD12" i="1"/>
  <c r="DM12" i="1" s="1"/>
  <c r="BV36" i="1"/>
  <c r="CL36" i="1" s="1"/>
  <c r="CC23" i="1"/>
  <c r="CD22" i="1"/>
  <c r="W19" i="1"/>
  <c r="AM19" i="1" s="1"/>
  <c r="AO15" i="1"/>
  <c r="AY36" i="1"/>
  <c r="CH36" i="1" s="1"/>
  <c r="AY40" i="1"/>
  <c r="AY44" i="1"/>
  <c r="Q44" i="1" s="1"/>
  <c r="AY48" i="1"/>
  <c r="CH48" i="1" s="1"/>
  <c r="BU36" i="1"/>
  <c r="CK36" i="1" s="1"/>
  <c r="A20" i="1"/>
  <c r="S19" i="1"/>
  <c r="CR19" i="1" s="1"/>
  <c r="W18" i="1"/>
  <c r="AM18" i="1" s="1"/>
  <c r="BF52" i="1"/>
  <c r="BQ36" i="1"/>
  <c r="CG36" i="1" s="1"/>
  <c r="BF37" i="1"/>
  <c r="CX37" i="1" s="1"/>
  <c r="BF41" i="1"/>
  <c r="CX41" i="1" s="1"/>
  <c r="BF45" i="1"/>
  <c r="BF49" i="1"/>
  <c r="BD52" i="1"/>
  <c r="BE37" i="1"/>
  <c r="BE41" i="1"/>
  <c r="BE45" i="1"/>
  <c r="CN45" i="1" s="1"/>
  <c r="BE49" i="1"/>
  <c r="BC52" i="1"/>
  <c r="CL52" i="1" s="1"/>
  <c r="BD37" i="1"/>
  <c r="CW37" i="1" s="1"/>
  <c r="BD41" i="1"/>
  <c r="CW41" i="1" s="1"/>
  <c r="BD45" i="1"/>
  <c r="BD49" i="1"/>
  <c r="BB52" i="1"/>
  <c r="CK52" i="1" s="1"/>
  <c r="CC14" i="1"/>
  <c r="CD13" i="1"/>
  <c r="BC37" i="1"/>
  <c r="Q40" i="1"/>
  <c r="BC41" i="1"/>
  <c r="BC45" i="1"/>
  <c r="BC49" i="1"/>
  <c r="CL49" i="1" s="1"/>
  <c r="BA52" i="1"/>
  <c r="CJ52" i="1" s="1"/>
  <c r="CO48" i="1" l="1"/>
  <c r="DC48" i="1"/>
  <c r="CV46" i="1"/>
  <c r="CD46" i="1"/>
  <c r="CW46" i="1"/>
  <c r="CM46" i="1"/>
  <c r="BO12" i="1"/>
  <c r="BO35" i="1" s="1"/>
  <c r="AV35" i="1"/>
  <c r="CM48" i="1"/>
  <c r="DB48" i="1"/>
  <c r="CK46" i="1"/>
  <c r="CL46" i="1"/>
  <c r="Q45" i="1"/>
  <c r="CG45" i="1"/>
  <c r="CF52" i="1"/>
  <c r="CD50" i="1"/>
  <c r="CL45" i="1"/>
  <c r="CC52" i="1"/>
  <c r="CZ52" i="1"/>
  <c r="CX52" i="1"/>
  <c r="CO52" i="1"/>
  <c r="Q52" i="1"/>
  <c r="CD48" i="1"/>
  <c r="DA48" i="1"/>
  <c r="CW50" i="1"/>
  <c r="CM50" i="1"/>
  <c r="CZ48" i="1"/>
  <c r="CC48" i="1"/>
  <c r="CG50" i="1"/>
  <c r="CW52" i="1"/>
  <c r="CM52" i="1"/>
  <c r="CW49" i="1"/>
  <c r="CM49" i="1"/>
  <c r="CD45" i="1"/>
  <c r="DA45" i="1"/>
  <c r="DB46" i="1"/>
  <c r="CM47" i="1"/>
  <c r="DB47" i="1"/>
  <c r="Q49" i="1"/>
  <c r="CG49" i="1"/>
  <c r="CO47" i="1"/>
  <c r="DC47" i="1"/>
  <c r="Q48" i="1"/>
  <c r="CO49" i="1"/>
  <c r="CX49" i="1"/>
  <c r="DB52" i="1"/>
  <c r="CW42" i="1"/>
  <c r="CD52" i="1"/>
  <c r="CX45" i="1"/>
  <c r="CO45" i="1"/>
  <c r="CC47" i="1"/>
  <c r="CZ47" i="1"/>
  <c r="BL47" i="1"/>
  <c r="S47" i="1"/>
  <c r="CR47" i="1"/>
  <c r="W47" i="1"/>
  <c r="CT47" i="1"/>
  <c r="DD47" i="1" s="1"/>
  <c r="DM47" i="1" s="1"/>
  <c r="AM47" i="1"/>
  <c r="A48" i="1"/>
  <c r="AS47" i="1"/>
  <c r="BZ47" i="1"/>
  <c r="CY47" i="1"/>
  <c r="CB47" i="1"/>
  <c r="BG47" i="1"/>
  <c r="BG20" i="1"/>
  <c r="BZ20" i="1" s="1"/>
  <c r="CT20" i="1"/>
  <c r="CB20" i="1"/>
  <c r="S20" i="1"/>
  <c r="CR20" i="1" s="1"/>
  <c r="A21" i="1"/>
  <c r="W20" i="1"/>
  <c r="AM20" i="1" s="1"/>
  <c r="AS20" i="1"/>
  <c r="BL20" i="1" s="1"/>
  <c r="CN49" i="1"/>
  <c r="Q36" i="1"/>
  <c r="CC49" i="1"/>
  <c r="CX46" i="1"/>
  <c r="CO46" i="1"/>
  <c r="CX50" i="1"/>
  <c r="CO50" i="1"/>
  <c r="Q37" i="1"/>
  <c r="CW38" i="1"/>
  <c r="CD49" i="1"/>
  <c r="CM45" i="1"/>
  <c r="CW45" i="1"/>
  <c r="CC45" i="1"/>
  <c r="CZ45" i="1"/>
  <c r="AM41" i="1"/>
  <c r="BL41" i="1"/>
  <c r="BZ41" i="1"/>
  <c r="AS41" i="1"/>
  <c r="S41" i="1"/>
  <c r="W41" i="1"/>
  <c r="A42" i="1"/>
  <c r="BG41" i="1"/>
  <c r="CB41" i="1"/>
  <c r="CR41" i="1"/>
  <c r="CT41" i="1"/>
  <c r="DD41" i="1" s="1"/>
  <c r="DM41" i="1" s="1"/>
  <c r="CY41" i="1"/>
  <c r="CU46" i="1"/>
  <c r="CC46" i="1"/>
  <c r="Q46" i="1"/>
  <c r="CB42" i="1" l="1"/>
  <c r="CT42" i="1"/>
  <c r="DD42" i="1" s="1"/>
  <c r="DM42" i="1" s="1"/>
  <c r="S42" i="1"/>
  <c r="W42" i="1"/>
  <c r="CY42" i="1"/>
  <c r="AM42" i="1"/>
  <c r="A43" i="1"/>
  <c r="AS42" i="1"/>
  <c r="BG42" i="1"/>
  <c r="BL42" i="1"/>
  <c r="BZ42" i="1"/>
  <c r="CR42" i="1"/>
  <c r="BG21" i="1"/>
  <c r="BZ21" i="1" s="1"/>
  <c r="CT21" i="1"/>
  <c r="CB21" i="1"/>
  <c r="S21" i="1"/>
  <c r="CR21" i="1" s="1"/>
  <c r="A22" i="1"/>
  <c r="W21" i="1"/>
  <c r="AM21" i="1" s="1"/>
  <c r="AS21" i="1"/>
  <c r="BL21" i="1" s="1"/>
  <c r="BG48" i="1"/>
  <c r="S48" i="1"/>
  <c r="CR48" i="1"/>
  <c r="W48" i="1"/>
  <c r="CT48" i="1"/>
  <c r="DD48" i="1" s="1"/>
  <c r="DM48" i="1" s="1"/>
  <c r="A49" i="1"/>
  <c r="AM48" i="1"/>
  <c r="AS48" i="1"/>
  <c r="BZ48" i="1"/>
  <c r="CY48" i="1"/>
  <c r="CB48" i="1"/>
  <c r="BL48" i="1"/>
  <c r="CY20" i="1"/>
  <c r="DD20" i="1"/>
  <c r="DM20" i="1" s="1"/>
  <c r="CY49" i="1" l="1"/>
  <c r="A50" i="1"/>
  <c r="BG49" i="1"/>
  <c r="BL49" i="1"/>
  <c r="BZ49" i="1"/>
  <c r="CB49" i="1"/>
  <c r="S49" i="1"/>
  <c r="W49" i="1"/>
  <c r="CR49" i="1"/>
  <c r="AM49" i="1"/>
  <c r="CT49" i="1"/>
  <c r="DD49" i="1" s="1"/>
  <c r="DM49" i="1" s="1"/>
  <c r="AS49" i="1"/>
  <c r="AM43" i="1"/>
  <c r="BL43" i="1"/>
  <c r="BZ43" i="1"/>
  <c r="CY43" i="1"/>
  <c r="CT43" i="1"/>
  <c r="DD43" i="1" s="1"/>
  <c r="DM43" i="1" s="1"/>
  <c r="S43" i="1"/>
  <c r="W43" i="1"/>
  <c r="AS43" i="1"/>
  <c r="A44" i="1"/>
  <c r="CR43" i="1"/>
  <c r="BG43" i="1"/>
  <c r="CB43" i="1"/>
  <c r="CY21" i="1"/>
  <c r="DD21" i="1"/>
  <c r="DM21" i="1" s="1"/>
  <c r="BG22" i="1"/>
  <c r="BZ22" i="1" s="1"/>
  <c r="CT22" i="1"/>
  <c r="CB22" i="1"/>
  <c r="S22" i="1"/>
  <c r="CR22" i="1" s="1"/>
  <c r="A23" i="1"/>
  <c r="W22" i="1"/>
  <c r="AM22" i="1" s="1"/>
  <c r="AS22" i="1"/>
  <c r="BL22" i="1" s="1"/>
  <c r="BG23" i="1" l="1"/>
  <c r="BZ23" i="1" s="1"/>
  <c r="CT23" i="1"/>
  <c r="CB23" i="1"/>
  <c r="S23" i="1"/>
  <c r="CR23" i="1" s="1"/>
  <c r="A24" i="1"/>
  <c r="W23" i="1"/>
  <c r="AM23" i="1" s="1"/>
  <c r="AS23" i="1"/>
  <c r="BL23" i="1" s="1"/>
  <c r="DD22" i="1"/>
  <c r="DM22" i="1" s="1"/>
  <c r="CY22" i="1"/>
  <c r="CB44" i="1"/>
  <c r="CT44" i="1"/>
  <c r="DD44" i="1" s="1"/>
  <c r="DM44" i="1" s="1"/>
  <c r="S44" i="1"/>
  <c r="W44" i="1"/>
  <c r="CY44" i="1"/>
  <c r="BL44" i="1"/>
  <c r="BZ44" i="1"/>
  <c r="CR44" i="1"/>
  <c r="AM44" i="1"/>
  <c r="AS44" i="1"/>
  <c r="BG44" i="1"/>
  <c r="BG50" i="1"/>
  <c r="CR50" i="1"/>
  <c r="CY50" i="1"/>
  <c r="AM50" i="1"/>
  <c r="AS50" i="1"/>
  <c r="CT50" i="1"/>
  <c r="DD50" i="1" s="1"/>
  <c r="DM50" i="1" s="1"/>
  <c r="BZ50" i="1"/>
  <c r="A51" i="1"/>
  <c r="CB50" i="1"/>
  <c r="BL50" i="1"/>
  <c r="S50" i="1"/>
  <c r="W50" i="1"/>
  <c r="AS24" i="1" l="1"/>
  <c r="BL24" i="1" s="1"/>
  <c r="BG24" i="1"/>
  <c r="BZ24" i="1" s="1"/>
  <c r="CT24" i="1"/>
  <c r="CB24" i="1"/>
  <c r="S24" i="1"/>
  <c r="CR24" i="1" s="1"/>
  <c r="A25" i="1"/>
  <c r="W24" i="1"/>
  <c r="AM24" i="1" s="1"/>
  <c r="DD23" i="1"/>
  <c r="DM23" i="1" s="1"/>
  <c r="CY23" i="1"/>
  <c r="BZ51" i="1"/>
  <c r="CT51" i="1"/>
  <c r="DD51" i="1" s="1"/>
  <c r="DM51" i="1" s="1"/>
  <c r="S51" i="1"/>
  <c r="W51" i="1"/>
  <c r="BL51" i="1"/>
  <c r="AM51" i="1"/>
  <c r="CR51" i="1"/>
  <c r="AS51" i="1"/>
  <c r="BG51" i="1"/>
  <c r="CB51" i="1"/>
  <c r="A52" i="1"/>
  <c r="CY51" i="1"/>
  <c r="AS25" i="1" l="1"/>
  <c r="BL25" i="1" s="1"/>
  <c r="BG25" i="1"/>
  <c r="BZ25" i="1" s="1"/>
  <c r="CT25" i="1"/>
  <c r="CB25" i="1"/>
  <c r="W25" i="1"/>
  <c r="AM25" i="1" s="1"/>
  <c r="A26" i="1"/>
  <c r="S25" i="1"/>
  <c r="CR25" i="1" s="1"/>
  <c r="CB52" i="1"/>
  <c r="W52" i="1"/>
  <c r="CT52" i="1"/>
  <c r="DD52" i="1" s="1"/>
  <c r="DM52" i="1" s="1"/>
  <c r="BZ52" i="1"/>
  <c r="BG52" i="1"/>
  <c r="CY52" i="1"/>
  <c r="BL52" i="1"/>
  <c r="AS52" i="1"/>
  <c r="AM52" i="1"/>
  <c r="CR52" i="1"/>
  <c r="S52" i="1"/>
  <c r="DD24" i="1"/>
  <c r="DM24" i="1" s="1"/>
  <c r="CY24" i="1"/>
  <c r="W26" i="1" l="1"/>
  <c r="AM26" i="1" s="1"/>
  <c r="AS26" i="1"/>
  <c r="BL26" i="1" s="1"/>
  <c r="BG26" i="1"/>
  <c r="BZ26" i="1" s="1"/>
  <c r="CT26" i="1"/>
  <c r="CB26" i="1"/>
  <c r="S26" i="1"/>
  <c r="CR26" i="1" s="1"/>
  <c r="A27" i="1"/>
  <c r="DD25" i="1"/>
  <c r="DM25" i="1" s="1"/>
  <c r="CY25" i="1"/>
  <c r="S27" i="1" l="1"/>
  <c r="CR27" i="1" s="1"/>
  <c r="W27" i="1"/>
  <c r="AM27" i="1" s="1"/>
  <c r="AS27" i="1"/>
  <c r="BL27" i="1" s="1"/>
  <c r="BG27" i="1"/>
  <c r="BZ27" i="1" s="1"/>
  <c r="CT27" i="1"/>
  <c r="CB27" i="1"/>
  <c r="DD26" i="1"/>
  <c r="DM26" i="1" s="1"/>
  <c r="CY26" i="1"/>
  <c r="CY27" i="1" l="1"/>
  <c r="DD27" i="1"/>
  <c r="DM27" i="1" s="1"/>
</calcChain>
</file>

<file path=xl/sharedStrings.xml><?xml version="1.0" encoding="utf-8"?>
<sst xmlns="http://schemas.openxmlformats.org/spreadsheetml/2006/main" count="140" uniqueCount="128">
  <si>
    <t>Mean*</t>
  </si>
  <si>
    <t>Top 5%</t>
  </si>
  <si>
    <t>Top 20%</t>
  </si>
  <si>
    <t>(behavior</t>
  </si>
  <si>
    <t>(Behavior for '49 is suspect.)</t>
  </si>
  <si>
    <t>of 41-50</t>
  </si>
  <si>
    <t>% for '49</t>
  </si>
  <si>
    <t>:suspect.)</t>
  </si>
  <si>
    <t>(*The mean was not given in the source until the new 1975/76 estimates. Means were estimated</t>
  </si>
  <si>
    <t>for earlier years  using the median and the income shares of the two middle deciles:</t>
  </si>
  <si>
    <t>Mean = median*0.2/(((s41-50 + s51-60)/100)-0.0002), where the last number</t>
  </si>
  <si>
    <t>imparts a bit of realistic nonlinearity to the middle range of the income distribution.)</t>
  </si>
  <si>
    <t>Financial</t>
  </si>
  <si>
    <t xml:space="preserve">"Equivalised" means that income has been divided by "equivalised persons" in the household, </t>
  </si>
  <si>
    <t>year be-</t>
  </si>
  <si>
    <t>ginning</t>
  </si>
  <si>
    <t>top 20%</t>
  </si>
  <si>
    <t>Maddison's</t>
  </si>
  <si>
    <t>GDP/cap</t>
  </si>
  <si>
    <t>in 1990</t>
  </si>
  <si>
    <t>Int'l $$</t>
  </si>
  <si>
    <t>Lindert</t>
  </si>
  <si>
    <t>These are further from 100 than the Royal Commission's "quantiles as % of median" because</t>
  </si>
  <si>
    <t>the latter apparently use not means but class-border incomes on the borders toward the median.</t>
  </si>
  <si>
    <t>More Inter-quantile Ratios:</t>
  </si>
  <si>
    <t>Bordered sets assume spreads of</t>
  </si>
  <si>
    <t>Medians for 1938/9 and 1949/50 are simple</t>
  </si>
  <si>
    <t xml:space="preserve">Implied percentage of taxation </t>
  </si>
  <si>
    <t>Inland Revenue, Survey of Personal Incomes (SPI)</t>
  </si>
  <si>
    <t>large-group totals across deciles</t>
  </si>
  <si>
    <t xml:space="preserve"> averages of 41-50% and 51-60% income aves.</t>
  </si>
  <si>
    <t>%</t>
  </si>
  <si>
    <t>Absolute</t>
  </si>
  <si>
    <t>(some figures for top and bottom deciles could be, and were, taken</t>
  </si>
  <si>
    <t>(assuming before-tax ranks = after-tax ranks)</t>
  </si>
  <si>
    <t>Ratios of class mean incomes to median income:</t>
  </si>
  <si>
    <t>Pre-tax income</t>
  </si>
  <si>
    <t>Post-tax income</t>
  </si>
  <si>
    <t>Pre-tax minus post-tax ratio difference</t>
  </si>
  <si>
    <t>(current £)</t>
  </si>
  <si>
    <t>using first subsequent detailed data.</t>
  </si>
  <si>
    <t>minus £2 in each case.</t>
  </si>
  <si>
    <t>diff. in</t>
  </si>
  <si>
    <t>from the original source &amp; not calculated with extra rounding.)</t>
  </si>
  <si>
    <t>(These rates appear suspect before 1964/5.)</t>
  </si>
  <si>
    <t>Before taxes</t>
  </si>
  <si>
    <t>After taxes</t>
  </si>
  <si>
    <t>Top 5 %(x4)</t>
  </si>
  <si>
    <t>Top 20%/</t>
  </si>
  <si>
    <t>Middle 20%</t>
  </si>
  <si>
    <t>Year</t>
  </si>
  <si>
    <t>top 1%</t>
  </si>
  <si>
    <t>2-5%</t>
  </si>
  <si>
    <t>6-10%</t>
  </si>
  <si>
    <t>top 10%</t>
  </si>
  <si>
    <t>11-20%</t>
  </si>
  <si>
    <t>21-30%</t>
  </si>
  <si>
    <t>31-40%</t>
  </si>
  <si>
    <t>41-50%</t>
  </si>
  <si>
    <t>51-60%</t>
  </si>
  <si>
    <t>61-70%</t>
  </si>
  <si>
    <t>71-80%</t>
  </si>
  <si>
    <t>81-90%</t>
  </si>
  <si>
    <t>91-100%</t>
  </si>
  <si>
    <t xml:space="preserve"> Median</t>
  </si>
  <si>
    <t>Mean</t>
  </si>
  <si>
    <t>Gini</t>
  </si>
  <si>
    <t>71-100</t>
  </si>
  <si>
    <t>91-100</t>
  </si>
  <si>
    <t xml:space="preserve"> /Middle 20%</t>
  </si>
  <si>
    <t xml:space="preserve"> Middle 20%</t>
  </si>
  <si>
    <t xml:space="preserve"> /Bottom 20%</t>
  </si>
  <si>
    <t>Reminders:</t>
  </si>
  <si>
    <t>(1) The underlying rankings aren't the same.</t>
  </si>
  <si>
    <t xml:space="preserve">  The top 5% of the pre-tax aren't the same</t>
  </si>
  <si>
    <t xml:space="preserve">  folks as the top 5% post-tax, etc.</t>
  </si>
  <si>
    <t>(2) We're only looking at effects of taxes,</t>
  </si>
  <si>
    <t xml:space="preserve">  not at effects of these plus expenditures.</t>
  </si>
  <si>
    <t>For gini differentials, see p. 6 above.</t>
  </si>
  <si>
    <t>check</t>
  </si>
  <si>
    <r>
      <t xml:space="preserve">Class mean income of tax units, </t>
    </r>
    <r>
      <rPr>
        <b/>
        <u/>
        <sz val="12"/>
        <rFont val="Cambria"/>
        <scheme val="major"/>
      </rPr>
      <t>before taxes</t>
    </r>
    <r>
      <rPr>
        <sz val="12"/>
        <rFont val="Cambria"/>
        <scheme val="major"/>
      </rPr>
      <t xml:space="preserve"> (current £)</t>
    </r>
  </si>
  <si>
    <r>
      <t xml:space="preserve">series from </t>
    </r>
    <r>
      <rPr>
        <u/>
        <sz val="12"/>
        <rFont val="Cambria"/>
        <scheme val="major"/>
      </rPr>
      <t>Economic Trends</t>
    </r>
    <r>
      <rPr>
        <sz val="12"/>
        <rFont val="Cambria"/>
        <scheme val="major"/>
      </rPr>
      <t xml:space="preserve"> articles on "The Effects of Taxes ...."</t>
    </r>
  </si>
  <si>
    <r>
      <t xml:space="preserve">using the McClements scale as explained in </t>
    </r>
    <r>
      <rPr>
        <u/>
        <sz val="12"/>
        <rFont val="Cambria"/>
        <scheme val="major"/>
      </rPr>
      <t>Economic Trends</t>
    </r>
    <r>
      <rPr>
        <sz val="12"/>
        <rFont val="Cambria"/>
        <scheme val="major"/>
      </rPr>
      <t>, Dec. 1995, p. 57.</t>
    </r>
  </si>
  <si>
    <t>UK Income Distributions since 1938</t>
  </si>
  <si>
    <t>Lower (0-40)</t>
  </si>
  <si>
    <t xml:space="preserve">Ratio of average </t>
  </si>
  <si>
    <t>incomes,</t>
  </si>
  <si>
    <t>Middle (41-90) /</t>
  </si>
  <si>
    <t>Bowley-Stamp-Routh 1911 =</t>
  </si>
  <si>
    <t>http://www.statistics.gov.uk/hub/release-calendar/index.html?newquery=*&amp;uday=0&amp;umonth=0&amp;uyear=0&amp;title=The+effects+of+taxes+and+benefits+on+household+income&amp;pagetype=calendar-entry&amp;lday=&amp;lmonth=&amp;lyear=</t>
  </si>
  <si>
    <t>(1) http://www.statistics.gov.uk/hub/release-calendar/index.html?newquery=*&amp;uday=0&amp;umonth=0&amp;uyear=0&amp;title=The+effects+of+taxes+and+benefits+on+household+income&amp;pagetype=calendar-entry&amp;lday=&amp;lmonth=&amp;lyear=</t>
  </si>
  <si>
    <t>(2) www.chartbookofeconomicinequality.com , Anthony B. Atkinson and Salvadore Morelli.</t>
  </si>
  <si>
    <r>
      <t xml:space="preserve">(3) Atkinson, Anthony B. 2008. </t>
    </r>
    <r>
      <rPr>
        <i/>
        <sz val="12"/>
        <rFont val="Cambria"/>
        <scheme val="major"/>
      </rPr>
      <t>The Changing Distribution of Earnings in OECD Countries</t>
    </r>
    <r>
      <rPr>
        <sz val="12"/>
        <rFont val="Cambria"/>
        <scheme val="major"/>
      </rPr>
      <t>. Oxford: Oxford University Press.</t>
    </r>
  </si>
  <si>
    <t>[Superceded by ONS series on original incomes, and by Atkinson (2008) on earnings.]</t>
  </si>
  <si>
    <t>Pre-tax</t>
  </si>
  <si>
    <t>tax</t>
  </si>
  <si>
    <t>See http://www.ons.gov.uk/peoplepopulationandcommunity/personalandhouseholdfinances/incomeandwealth/bulletins/theeffectsoftaxesandbenefitsonhouseholdincome/financialyearending2015</t>
  </si>
  <si>
    <t>Tax progres-</t>
  </si>
  <si>
    <t xml:space="preserve">sity, as a </t>
  </si>
  <si>
    <t>gini diff</t>
  </si>
  <si>
    <t>(Flora et al. 1983)</t>
  </si>
  <si>
    <t>overestimate of</t>
  </si>
  <si>
    <t>delta gini</t>
  </si>
  <si>
    <t xml:space="preserve">Socexp, or (SocSec  + </t>
  </si>
  <si>
    <t>Pub health + housing),</t>
  </si>
  <si>
    <t>as % of GDP</t>
  </si>
  <si>
    <r>
      <t xml:space="preserve">Socexp </t>
    </r>
    <r>
      <rPr>
        <i/>
        <sz val="12"/>
        <color rgb="FFFF0000"/>
        <rFont val="Cambria"/>
        <scheme val="major"/>
      </rPr>
      <t>£ per</t>
    </r>
  </si>
  <si>
    <t>taxpayer</t>
  </si>
  <si>
    <r>
      <rPr>
        <b/>
        <u/>
        <sz val="12"/>
        <rFont val="Cambria"/>
        <scheme val="major"/>
      </rPr>
      <t>AFTER</t>
    </r>
    <r>
      <rPr>
        <sz val="12"/>
        <rFont val="Cambria"/>
        <scheme val="major"/>
      </rPr>
      <t>-tax Income (again, Royal Commission, 1977)</t>
    </r>
  </si>
  <si>
    <r>
      <t xml:space="preserve">Class mean income of tax units, </t>
    </r>
    <r>
      <rPr>
        <b/>
        <u/>
        <sz val="12"/>
        <rFont val="Cambria (Headings)"/>
      </rPr>
      <t xml:space="preserve">after </t>
    </r>
    <r>
      <rPr>
        <b/>
        <sz val="12"/>
        <rFont val="Cambria"/>
        <scheme val="major"/>
      </rPr>
      <t>taxes (current £)</t>
    </r>
  </si>
  <si>
    <t>After-</t>
  </si>
  <si>
    <t>for "Dennis Moore"</t>
  </si>
  <si>
    <r>
      <rPr>
        <b/>
        <sz val="14"/>
        <color rgb="FFFF0000"/>
        <rFont val="Cambria (Headings)"/>
      </rPr>
      <t>File could be updated</t>
    </r>
    <r>
      <rPr>
        <sz val="14"/>
        <rFont val="Cambria (Headings)"/>
      </rPr>
      <t>,</t>
    </r>
    <r>
      <rPr>
        <sz val="12"/>
        <rFont val="Cambria"/>
        <scheme val="major"/>
      </rPr>
      <t xml:space="preserve"> with the help of:</t>
    </r>
  </si>
  <si>
    <t>based no's in UK fisc redist file.</t>
  </si>
  <si>
    <t>These seem too high.</t>
  </si>
  <si>
    <t>See the Mitchell-</t>
  </si>
  <si>
    <r>
      <rPr>
        <b/>
        <u/>
        <sz val="12"/>
        <rFont val="Cambria (Headings)"/>
      </rPr>
      <t>Pre-tax</t>
    </r>
    <r>
      <rPr>
        <sz val="12"/>
        <rFont val="Cambria"/>
        <scheme val="major"/>
      </rPr>
      <t xml:space="preserve"> incomes among households*  (*"[T]otal household income, as defined in the National Accounts, is analysed by income</t>
    </r>
  </si>
  <si>
    <r>
      <rPr>
        <b/>
        <sz val="12"/>
        <rFont val="Cambria"/>
        <scheme val="major"/>
      </rPr>
      <t>Before-tax</t>
    </r>
    <r>
      <rPr>
        <sz val="12"/>
        <rFont val="Cambria"/>
        <scheme val="major"/>
      </rPr>
      <t xml:space="preserve"> income among tax units (Source: Royal Commission, 1977, pp. 240-3).</t>
    </r>
  </si>
  <si>
    <r>
      <rPr>
        <b/>
        <u/>
        <sz val="12"/>
        <rFont val="Cambria"/>
        <scheme val="major"/>
      </rPr>
      <t>AFTER</t>
    </r>
    <r>
      <rPr>
        <b/>
        <sz val="12"/>
        <rFont val="Cambria"/>
        <scheme val="major"/>
      </rPr>
      <t>-tax</t>
    </r>
    <r>
      <rPr>
        <sz val="12"/>
        <rFont val="Cambria"/>
        <scheme val="major"/>
      </rPr>
      <t xml:space="preserve"> incomes among households*</t>
    </r>
  </si>
  <si>
    <r>
      <rPr>
        <b/>
        <u/>
        <sz val="12"/>
        <rFont val="Cambria (Headings)"/>
      </rPr>
      <t xml:space="preserve">Equivalised original income </t>
    </r>
    <r>
      <rPr>
        <sz val="12"/>
        <rFont val="Cambria"/>
        <scheme val="major"/>
      </rPr>
      <t>among households ranked by equivalised disposable income.</t>
    </r>
  </si>
  <si>
    <t xml:space="preserve">Decile </t>
  </si>
  <si>
    <t xml:space="preserve">means </t>
  </si>
  <si>
    <t>vs. grand</t>
  </si>
  <si>
    <t>Aug.'88, Revised Jan. '97; middle/lower ratios derived 28May2014</t>
  </si>
  <si>
    <t>(A.) Inland Revenue, Survey of Personal Incomes (SPI)</t>
  </si>
  <si>
    <r>
      <t>(</t>
    </r>
    <r>
      <rPr>
        <b/>
        <sz val="14"/>
        <rFont val="Cambria (Headings)"/>
      </rPr>
      <t xml:space="preserve">B.) CSO hybrid estimates </t>
    </r>
    <r>
      <rPr>
        <sz val="12"/>
        <rFont val="Cambria"/>
        <scheme val="major"/>
      </rPr>
      <t>(using SPI and FES, in 5/78, 7/84, and 11/87 Economic Trends)</t>
    </r>
  </si>
  <si>
    <r>
      <rPr>
        <b/>
        <sz val="14"/>
        <rFont val="Cambria (Headings)"/>
      </rPr>
      <t>(C.) CSO (Office of National Statistics after 1994)</t>
    </r>
    <r>
      <rPr>
        <sz val="12"/>
        <rFont val="Cambria"/>
        <scheme val="major"/>
      </rPr>
      <t xml:space="preserve">, </t>
    </r>
  </si>
  <si>
    <r>
      <t xml:space="preserve">of individual tax-units, i.e. married couples or single people over school-leaving age not at school." (11/87 </t>
    </r>
    <r>
      <rPr>
        <i/>
        <sz val="12"/>
        <rFont val="Cambria"/>
        <scheme val="major"/>
      </rPr>
      <t>Ec. Trends</t>
    </r>
    <r>
      <rPr>
        <sz val="12"/>
        <rFont val="Cambria"/>
        <scheme val="major"/>
      </rPr>
      <t>, p. 94.)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</si>
</sst>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name val="Geneva"/>
    </font>
    <font>
      <sz val="12"/>
      <name val="Cambria"/>
      <scheme val="major"/>
    </font>
    <font>
      <b/>
      <sz val="12"/>
      <name val="Cambria"/>
      <scheme val="major"/>
    </font>
    <font>
      <b/>
      <u/>
      <sz val="12"/>
      <name val="Cambria"/>
      <scheme val="major"/>
    </font>
    <font>
      <b/>
      <i/>
      <sz val="12"/>
      <name val="Cambria"/>
      <scheme val="major"/>
    </font>
    <font>
      <u/>
      <sz val="12"/>
      <name val="Cambria"/>
      <scheme val="major"/>
    </font>
    <font>
      <sz val="12"/>
      <color rgb="FFFF0000"/>
      <name val="Cambria"/>
      <scheme val="major"/>
    </font>
    <font>
      <b/>
      <sz val="16"/>
      <color rgb="FFFF0000"/>
      <name val="Cambria"/>
      <scheme val="major"/>
    </font>
    <font>
      <u/>
      <sz val="10"/>
      <color theme="10"/>
      <name val="Geneva"/>
    </font>
    <font>
      <u/>
      <sz val="10"/>
      <color theme="11"/>
      <name val="Geneva"/>
    </font>
    <font>
      <i/>
      <sz val="12"/>
      <name val="Cambria"/>
      <scheme val="major"/>
    </font>
    <font>
      <sz val="12"/>
      <color theme="1"/>
      <name val="Cambria"/>
      <scheme val="major"/>
    </font>
    <font>
      <i/>
      <sz val="12"/>
      <color rgb="FFFF0000"/>
      <name val="Cambria"/>
      <scheme val="major"/>
    </font>
    <font>
      <b/>
      <u/>
      <sz val="12"/>
      <name val="Cambria (Headings)"/>
    </font>
    <font>
      <b/>
      <sz val="14"/>
      <color rgb="FFFF0000"/>
      <name val="Cambria (Headings)"/>
    </font>
    <font>
      <sz val="14"/>
      <name val="Cambria (Headings)"/>
    </font>
    <font>
      <b/>
      <sz val="14"/>
      <name val="Cambria"/>
      <scheme val="major"/>
    </font>
    <font>
      <b/>
      <sz val="14"/>
      <name val="Cambria (Headings)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FDA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" fontId="1" fillId="0" borderId="5" xfId="0" applyNumberFormat="1" applyFont="1" applyBorder="1"/>
    <xf numFmtId="1" fontId="1" fillId="0" borderId="0" xfId="0" applyNumberFormat="1" applyFont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1" fontId="1" fillId="0" borderId="0" xfId="0" applyNumberFormat="1" applyFont="1" applyBorder="1"/>
    <xf numFmtId="1" fontId="4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2" borderId="0" xfId="0" applyNumberFormat="1" applyFont="1" applyFill="1"/>
    <xf numFmtId="0" fontId="1" fillId="0" borderId="9" xfId="0" applyFont="1" applyBorder="1"/>
    <xf numFmtId="2" fontId="1" fillId="0" borderId="0" xfId="0" applyNumberFormat="1" applyFont="1"/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10" xfId="0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5" fillId="0" borderId="0" xfId="0" applyFont="1" applyAlignment="1">
      <alignment horizontal="right"/>
    </xf>
    <xf numFmtId="164" fontId="1" fillId="0" borderId="11" xfId="0" applyNumberFormat="1" applyFont="1" applyBorder="1"/>
    <xf numFmtId="164" fontId="1" fillId="0" borderId="14" xfId="0" applyNumberFormat="1" applyFont="1" applyBorder="1"/>
    <xf numFmtId="164" fontId="1" fillId="0" borderId="12" xfId="0" applyNumberFormat="1" applyFont="1" applyBorder="1"/>
    <xf numFmtId="0" fontId="1" fillId="0" borderId="13" xfId="0" applyFont="1" applyBorder="1"/>
    <xf numFmtId="1" fontId="1" fillId="0" borderId="2" xfId="0" applyNumberFormat="1" applyFont="1" applyBorder="1"/>
    <xf numFmtId="2" fontId="1" fillId="0" borderId="2" xfId="0" applyNumberFormat="1" applyFont="1" applyBorder="1"/>
    <xf numFmtId="0" fontId="7" fillId="0" borderId="0" xfId="0" applyFont="1"/>
    <xf numFmtId="164" fontId="6" fillId="0" borderId="0" xfId="0" applyNumberFormat="1" applyFont="1"/>
    <xf numFmtId="1" fontId="1" fillId="3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2" fontId="1" fillId="3" borderId="0" xfId="0" applyNumberFormat="1" applyFont="1" applyFill="1"/>
    <xf numFmtId="0" fontId="6" fillId="0" borderId="0" xfId="0" applyFont="1"/>
    <xf numFmtId="1" fontId="1" fillId="0" borderId="4" xfId="0" applyNumberFormat="1" applyFont="1" applyBorder="1"/>
    <xf numFmtId="2" fontId="1" fillId="3" borderId="5" xfId="0" applyNumberFormat="1" applyFont="1" applyFill="1" applyBorder="1"/>
    <xf numFmtId="2" fontId="10" fillId="3" borderId="0" xfId="0" applyNumberFormat="1" applyFont="1" applyFill="1"/>
    <xf numFmtId="1" fontId="1" fillId="0" borderId="0" xfId="0" applyNumberFormat="1" applyFont="1" applyFill="1"/>
    <xf numFmtId="2" fontId="1" fillId="0" borderId="0" xfId="0" applyNumberFormat="1" applyFont="1" applyFill="1"/>
    <xf numFmtId="0" fontId="7" fillId="0" borderId="0" xfId="0" applyFont="1" applyAlignment="1">
      <alignment horizontal="right"/>
    </xf>
    <xf numFmtId="0" fontId="1" fillId="4" borderId="0" xfId="0" applyFont="1" applyFill="1"/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5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5" borderId="0" xfId="0" applyFont="1" applyFill="1" applyAlignment="1">
      <alignment horizontal="right"/>
    </xf>
    <xf numFmtId="164" fontId="1" fillId="5" borderId="0" xfId="0" applyNumberFormat="1" applyFont="1" applyFill="1"/>
    <xf numFmtId="164" fontId="1" fillId="5" borderId="2" xfId="0" applyNumberFormat="1" applyFont="1" applyFill="1" applyBorder="1"/>
    <xf numFmtId="0" fontId="5" fillId="5" borderId="0" xfId="0" applyFont="1" applyFill="1" applyAlignment="1">
      <alignment horizontal="right"/>
    </xf>
    <xf numFmtId="0" fontId="16" fillId="0" borderId="0" xfId="0" applyFont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F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105"/>
  <sheetViews>
    <sheetView tabSelected="1" topLeftCell="A47" zoomScale="109" zoomScaleNormal="120" zoomScalePageLayoutView="120" workbookViewId="0">
      <selection activeCell="E61" sqref="E61"/>
    </sheetView>
  </sheetViews>
  <sheetFormatPr baseColWidth="10" defaultRowHeight="16"/>
  <cols>
    <col min="1" max="1" width="6.7109375" style="1" customWidth="1"/>
    <col min="2" max="2" width="8.140625" style="1" customWidth="1"/>
    <col min="3" max="3" width="5.7109375" style="1" customWidth="1"/>
    <col min="4" max="5" width="6.7109375" style="1" customWidth="1"/>
    <col min="6" max="14" width="7.7109375" style="1" customWidth="1"/>
    <col min="15" max="16" width="6.7109375" style="1" customWidth="1"/>
    <col min="17" max="17" width="7.7109375" style="1" customWidth="1"/>
    <col min="18" max="19" width="6.7109375" style="1" customWidth="1"/>
    <col min="20" max="20" width="7" style="1" customWidth="1"/>
    <col min="21" max="21" width="8.140625" style="1" customWidth="1"/>
    <col min="22" max="22" width="8.28515625" style="1" customWidth="1"/>
    <col min="23" max="23" width="7.7109375" style="1" customWidth="1"/>
    <col min="24" max="25" width="6.7109375" style="1" customWidth="1"/>
    <col min="26" max="35" width="7.7109375" style="1" customWidth="1"/>
    <col min="36" max="36" width="8.7109375" style="1" customWidth="1"/>
    <col min="37" max="39" width="6.7109375" style="1" customWidth="1"/>
    <col min="40" max="41" width="5.7109375" style="1" customWidth="1"/>
    <col min="42" max="44" width="12.140625" style="1" customWidth="1"/>
    <col min="45" max="48" width="6.7109375" style="1" customWidth="1"/>
    <col min="49" max="58" width="7.7109375" style="1" customWidth="1"/>
    <col min="59" max="59" width="6.7109375" style="1" customWidth="1"/>
    <col min="60" max="60" width="4.7109375" style="1" customWidth="1"/>
    <col min="61" max="62" width="6.7109375" style="1" customWidth="1"/>
    <col min="63" max="63" width="2.7109375" style="1" customWidth="1"/>
    <col min="64" max="67" width="6.7109375" style="1" customWidth="1"/>
    <col min="68" max="76" width="7.7109375" style="1" customWidth="1"/>
    <col min="77" max="77" width="8.7109375" style="1" customWidth="1"/>
    <col min="78" max="78" width="6.7109375" style="1" customWidth="1"/>
    <col min="79" max="79" width="4.5703125" style="1" customWidth="1"/>
    <col min="80" max="80" width="6.7109375" style="1" customWidth="1"/>
    <col min="81" max="81" width="7.5703125" style="1" customWidth="1"/>
    <col min="82" max="83" width="6.7109375" style="1" customWidth="1"/>
    <col min="84" max="92" width="7.7109375" style="1" customWidth="1"/>
    <col min="93" max="93" width="8.7109375" style="1" customWidth="1"/>
    <col min="94" max="96" width="6.7109375" style="1" customWidth="1"/>
    <col min="97" max="97" width="4.7109375" style="1" customWidth="1"/>
    <col min="98" max="108" width="6.7109375" style="1" customWidth="1"/>
    <col min="109" max="111" width="10.7109375" style="1"/>
    <col min="112" max="113" width="12.85546875" style="1" customWidth="1"/>
    <col min="114" max="116" width="10.7109375" style="1"/>
    <col min="117" max="117" width="6.7109375" style="1" customWidth="1"/>
    <col min="118" max="16384" width="10.7109375" style="1"/>
  </cols>
  <sheetData>
    <row r="1" spans="1:121" ht="21">
      <c r="A1" s="1" t="s">
        <v>21</v>
      </c>
      <c r="B1" s="40" t="s">
        <v>83</v>
      </c>
      <c r="CT1" s="3" t="s">
        <v>22</v>
      </c>
      <c r="CU1" s="4"/>
      <c r="CV1" s="4"/>
      <c r="CW1" s="4"/>
      <c r="CX1" s="4"/>
      <c r="CY1" s="4"/>
      <c r="CZ1" s="4"/>
      <c r="DA1" s="4"/>
      <c r="DB1" s="4"/>
      <c r="DC1" s="5"/>
    </row>
    <row r="2" spans="1:121">
      <c r="A2" s="1" t="s">
        <v>123</v>
      </c>
      <c r="J2" s="12"/>
      <c r="K2" s="12"/>
      <c r="L2" s="12"/>
      <c r="M2" s="12"/>
      <c r="N2" s="12"/>
      <c r="O2" s="12"/>
      <c r="CT2" s="6" t="s">
        <v>23</v>
      </c>
      <c r="CU2" s="7"/>
      <c r="CV2" s="7"/>
      <c r="CW2" s="7"/>
      <c r="CX2" s="7"/>
      <c r="CY2" s="7"/>
      <c r="CZ2" s="7"/>
      <c r="DA2" s="7"/>
      <c r="DB2" s="7"/>
      <c r="DC2" s="8"/>
      <c r="DE2" s="9" t="s">
        <v>24</v>
      </c>
      <c r="DF2" s="9"/>
      <c r="DG2" s="10"/>
      <c r="DH2" s="10"/>
      <c r="DI2" s="10"/>
      <c r="DJ2" s="10"/>
    </row>
    <row r="3" spans="1:121">
      <c r="J3" s="12"/>
      <c r="K3" s="12"/>
      <c r="L3" s="12"/>
      <c r="M3" s="12"/>
      <c r="N3" s="12"/>
      <c r="O3" s="12"/>
      <c r="AQ3" s="45" t="s">
        <v>114</v>
      </c>
      <c r="CT3" s="12"/>
      <c r="CU3" s="12"/>
      <c r="CV3" s="12"/>
      <c r="CW3" s="12"/>
      <c r="CX3" s="12"/>
      <c r="CY3" s="12"/>
      <c r="CZ3" s="12"/>
      <c r="DA3" s="12"/>
      <c r="DB3" s="12"/>
      <c r="DC3" s="12"/>
      <c r="DE3" s="14"/>
      <c r="DF3" s="14"/>
      <c r="DG3" s="10"/>
      <c r="DH3" s="10"/>
      <c r="DI3" s="10"/>
      <c r="DJ3" s="10"/>
    </row>
    <row r="4" spans="1:121" ht="18">
      <c r="B4" s="1" t="s">
        <v>112</v>
      </c>
      <c r="J4" s="12"/>
      <c r="K4" s="12"/>
      <c r="L4" s="12"/>
      <c r="M4" s="12"/>
      <c r="N4" s="12"/>
      <c r="O4" s="12"/>
      <c r="AQ4" s="45" t="s">
        <v>115</v>
      </c>
      <c r="CT4" s="12"/>
      <c r="CU4" s="12"/>
      <c r="CV4" s="12"/>
      <c r="CW4" s="12"/>
      <c r="CX4" s="12"/>
      <c r="CY4" s="12"/>
      <c r="CZ4" s="12"/>
      <c r="DA4" s="12"/>
      <c r="DB4" s="12"/>
      <c r="DC4" s="12"/>
      <c r="DE4" s="14"/>
      <c r="DF4" s="14"/>
      <c r="DG4" s="10"/>
      <c r="DH4" s="10"/>
      <c r="DI4" s="10"/>
      <c r="DJ4" s="10"/>
    </row>
    <row r="5" spans="1:121">
      <c r="B5" s="1" t="s">
        <v>90</v>
      </c>
      <c r="J5" s="12"/>
      <c r="K5" s="12"/>
      <c r="L5" s="12"/>
      <c r="M5" s="12"/>
      <c r="N5" s="12"/>
      <c r="O5" s="12"/>
      <c r="AQ5" s="45" t="s">
        <v>113</v>
      </c>
      <c r="CT5" s="12"/>
      <c r="CU5" s="12"/>
      <c r="CV5" s="12"/>
      <c r="CW5" s="12"/>
      <c r="CX5" s="12"/>
      <c r="CY5" s="12"/>
      <c r="CZ5" s="12"/>
      <c r="DA5" s="12"/>
      <c r="DB5" s="12"/>
      <c r="DC5" s="12"/>
      <c r="DE5" s="14"/>
      <c r="DF5" s="14"/>
      <c r="DG5" s="10"/>
      <c r="DJ5" s="10"/>
    </row>
    <row r="6" spans="1:121">
      <c r="B6" s="1" t="s">
        <v>91</v>
      </c>
      <c r="J6" s="12"/>
      <c r="K6" s="12"/>
      <c r="L6" s="12"/>
      <c r="M6" s="12"/>
      <c r="N6" s="12"/>
      <c r="O6" s="12"/>
      <c r="AO6" s="19"/>
      <c r="AQ6" s="1" t="s">
        <v>103</v>
      </c>
      <c r="CT6" s="12"/>
      <c r="CU6" s="12"/>
      <c r="CV6" s="12"/>
      <c r="CW6" s="12"/>
      <c r="CX6" s="12"/>
      <c r="CY6" s="12"/>
      <c r="CZ6" s="12"/>
      <c r="DA6" s="12"/>
      <c r="DB6" s="12"/>
      <c r="DC6" s="12"/>
      <c r="DE6" s="14"/>
      <c r="DF6" s="14"/>
      <c r="DG6" s="10"/>
      <c r="DJ6" s="10"/>
    </row>
    <row r="7" spans="1:121">
      <c r="B7" s="1" t="s">
        <v>92</v>
      </c>
      <c r="J7" s="12"/>
      <c r="K7" s="12"/>
      <c r="L7" s="12"/>
      <c r="M7" s="12"/>
      <c r="N7" s="12"/>
      <c r="O7" s="12"/>
      <c r="AN7" s="19" t="s">
        <v>110</v>
      </c>
      <c r="AO7" s="19"/>
      <c r="AQ7" s="1" t="s">
        <v>104</v>
      </c>
      <c r="AR7" s="53"/>
      <c r="CT7" s="12"/>
      <c r="CU7" s="12"/>
      <c r="CV7" s="12"/>
      <c r="CW7" s="12"/>
      <c r="CX7" s="12"/>
      <c r="CY7" s="12"/>
      <c r="CZ7" s="12"/>
      <c r="DA7" s="12"/>
      <c r="DB7" s="12"/>
      <c r="DC7" s="12"/>
      <c r="DE7" s="14"/>
      <c r="DF7" s="14"/>
      <c r="DG7" s="10"/>
      <c r="DH7" s="26" t="s">
        <v>88</v>
      </c>
      <c r="DI7" s="26"/>
      <c r="DJ7" s="10"/>
    </row>
    <row r="8" spans="1:121">
      <c r="D8" s="20"/>
      <c r="J8" s="12"/>
      <c r="K8" s="12"/>
      <c r="L8" s="12"/>
      <c r="M8" s="12"/>
      <c r="N8" s="12"/>
      <c r="O8" s="12"/>
      <c r="AN8" s="19" t="s">
        <v>95</v>
      </c>
      <c r="AO8" s="19"/>
      <c r="AQ8" s="53" t="s">
        <v>105</v>
      </c>
      <c r="AR8" s="53"/>
      <c r="CT8" s="12"/>
      <c r="CU8" s="12"/>
      <c r="CV8" s="12"/>
      <c r="CW8" s="12"/>
      <c r="CX8" s="12"/>
      <c r="CY8" s="12"/>
      <c r="CZ8" s="12"/>
      <c r="DA8" s="12"/>
      <c r="DB8" s="12"/>
      <c r="DC8" s="12"/>
      <c r="DE8" s="14"/>
      <c r="DF8" s="14"/>
      <c r="DG8" s="10"/>
      <c r="DH8" s="44">
        <v>2.2488328139708775</v>
      </c>
      <c r="DI8" s="44"/>
      <c r="DJ8" s="10"/>
    </row>
    <row r="9" spans="1:121">
      <c r="D9" s="20"/>
      <c r="K9" s="3" t="str">
        <f>AF9</f>
        <v>Bordered sets assume spreads of</v>
      </c>
      <c r="L9" s="4"/>
      <c r="M9" s="4"/>
      <c r="N9" s="5"/>
      <c r="U9" s="1" t="s">
        <v>17</v>
      </c>
      <c r="AF9" s="3" t="s">
        <v>25</v>
      </c>
      <c r="AG9" s="4"/>
      <c r="AH9" s="4"/>
      <c r="AI9" s="5"/>
      <c r="AJ9" s="3" t="s">
        <v>26</v>
      </c>
      <c r="AK9" s="4"/>
      <c r="AL9" s="4"/>
      <c r="AM9" s="4"/>
      <c r="AN9" s="5"/>
      <c r="AO9" s="12"/>
      <c r="AQ9" s="53" t="s">
        <v>100</v>
      </c>
      <c r="AR9" s="53"/>
      <c r="CC9" s="1" t="s">
        <v>27</v>
      </c>
      <c r="CT9" s="12"/>
      <c r="CU9" s="12"/>
      <c r="CV9" s="12"/>
      <c r="CW9" s="12"/>
      <c r="CX9" s="12"/>
      <c r="CY9" s="12"/>
      <c r="CZ9" s="12"/>
      <c r="DA9" s="12"/>
      <c r="DB9" s="12"/>
      <c r="DC9" s="12"/>
      <c r="DE9" s="14"/>
      <c r="DF9" s="14"/>
      <c r="DG9" s="10"/>
      <c r="DH9" s="42" t="s">
        <v>85</v>
      </c>
      <c r="DI9" s="42"/>
      <c r="DJ9" s="10"/>
    </row>
    <row r="10" spans="1:121" ht="18">
      <c r="B10" s="65" t="s">
        <v>124</v>
      </c>
      <c r="K10" s="11" t="str">
        <f>AF10</f>
        <v>large-group totals across deciles</v>
      </c>
      <c r="L10" s="12"/>
      <c r="M10" s="12"/>
      <c r="N10" s="13"/>
      <c r="Q10" s="45" t="s">
        <v>120</v>
      </c>
      <c r="U10" s="1" t="s">
        <v>18</v>
      </c>
      <c r="X10" s="1" t="s">
        <v>28</v>
      </c>
      <c r="AF10" s="11" t="s">
        <v>29</v>
      </c>
      <c r="AI10" s="13"/>
      <c r="AJ10" s="11" t="s">
        <v>30</v>
      </c>
      <c r="AN10" s="13"/>
      <c r="AO10" s="12"/>
      <c r="AP10" s="55" t="s">
        <v>97</v>
      </c>
      <c r="AQ10" s="59" t="s">
        <v>111</v>
      </c>
      <c r="AR10" s="54"/>
      <c r="BI10" s="18" t="s">
        <v>31</v>
      </c>
      <c r="BJ10" s="18" t="s">
        <v>32</v>
      </c>
      <c r="BK10" s="18"/>
      <c r="BU10" s="1" t="s">
        <v>33</v>
      </c>
      <c r="CC10" s="1" t="s">
        <v>34</v>
      </c>
      <c r="CU10" s="1" t="s">
        <v>35</v>
      </c>
      <c r="DE10" s="15" t="s">
        <v>36</v>
      </c>
      <c r="DF10" s="10"/>
      <c r="DG10" s="10"/>
      <c r="DH10" s="42" t="s">
        <v>86</v>
      </c>
      <c r="DI10" s="42"/>
      <c r="DJ10" s="15" t="s">
        <v>37</v>
      </c>
      <c r="DN10" s="16" t="s">
        <v>38</v>
      </c>
    </row>
    <row r="11" spans="1:121">
      <c r="B11" s="1" t="s">
        <v>117</v>
      </c>
      <c r="K11" s="6" t="str">
        <f>AF11</f>
        <v>using first subsequent detailed data.</v>
      </c>
      <c r="L11" s="7"/>
      <c r="M11" s="7"/>
      <c r="N11" s="8"/>
      <c r="O11" s="1" t="s">
        <v>39</v>
      </c>
      <c r="Q11" s="45" t="s">
        <v>121</v>
      </c>
      <c r="T11" s="19" t="s">
        <v>94</v>
      </c>
      <c r="U11" s="1" t="s">
        <v>19</v>
      </c>
      <c r="X11" s="17" t="s">
        <v>108</v>
      </c>
      <c r="AF11" s="6" t="s">
        <v>40</v>
      </c>
      <c r="AG11" s="7"/>
      <c r="AH11" s="7"/>
      <c r="AI11" s="8"/>
      <c r="AJ11" s="6" t="s">
        <v>41</v>
      </c>
      <c r="AK11" s="7"/>
      <c r="AL11" s="7"/>
      <c r="AM11" s="7"/>
      <c r="AN11" s="8"/>
      <c r="AO11" s="12"/>
      <c r="AP11" s="55" t="s">
        <v>98</v>
      </c>
      <c r="AQ11" s="60" t="s">
        <v>101</v>
      </c>
      <c r="AR11" s="55" t="s">
        <v>106</v>
      </c>
      <c r="AT11" s="1" t="s">
        <v>80</v>
      </c>
      <c r="BI11" s="18" t="s">
        <v>42</v>
      </c>
      <c r="BJ11" s="18" t="s">
        <v>42</v>
      </c>
      <c r="BK11" s="18"/>
      <c r="BM11" s="2" t="s">
        <v>109</v>
      </c>
      <c r="BU11" s="1" t="s">
        <v>43</v>
      </c>
      <c r="CF11" s="1" t="s">
        <v>44</v>
      </c>
      <c r="CK11" s="1" t="s">
        <v>44</v>
      </c>
      <c r="CU11" s="1" t="s">
        <v>45</v>
      </c>
      <c r="CY11" s="1" t="s">
        <v>46</v>
      </c>
      <c r="DE11" s="10" t="s">
        <v>47</v>
      </c>
      <c r="DF11" s="10" t="s">
        <v>48</v>
      </c>
      <c r="DG11" s="10" t="s">
        <v>49</v>
      </c>
      <c r="DH11" s="42" t="s">
        <v>87</v>
      </c>
      <c r="DI11" s="42"/>
      <c r="DJ11" s="10" t="str">
        <f t="shared" ref="DJ11:DL12" si="0">DE11</f>
        <v>Top 5 %(x4)</v>
      </c>
      <c r="DK11" s="10" t="str">
        <f t="shared" si="0"/>
        <v>Top 20%/</v>
      </c>
      <c r="DL11" s="10" t="str">
        <f t="shared" si="0"/>
        <v>Middle 20%</v>
      </c>
      <c r="DN11" s="1" t="str">
        <f t="shared" ref="DN11:DP12" si="1">DJ11</f>
        <v>Top 5 %(x4)</v>
      </c>
      <c r="DO11" s="1" t="str">
        <f t="shared" si="1"/>
        <v>Top 20%/</v>
      </c>
      <c r="DP11" s="1" t="str">
        <f t="shared" si="1"/>
        <v>Middle 20%</v>
      </c>
    </row>
    <row r="12" spans="1:121" ht="21">
      <c r="A12" s="1" t="s">
        <v>50</v>
      </c>
      <c r="B12" s="18" t="s">
        <v>51</v>
      </c>
      <c r="C12" s="18" t="s">
        <v>52</v>
      </c>
      <c r="D12" s="18" t="s">
        <v>53</v>
      </c>
      <c r="E12" s="18" t="s">
        <v>54</v>
      </c>
      <c r="F12" s="18" t="s">
        <v>55</v>
      </c>
      <c r="G12" s="18" t="s">
        <v>56</v>
      </c>
      <c r="H12" s="18" t="s">
        <v>57</v>
      </c>
      <c r="I12" s="18" t="s">
        <v>58</v>
      </c>
      <c r="J12" s="18" t="s">
        <v>59</v>
      </c>
      <c r="K12" s="18" t="s">
        <v>60</v>
      </c>
      <c r="L12" s="18" t="s">
        <v>61</v>
      </c>
      <c r="M12" s="18" t="s">
        <v>62</v>
      </c>
      <c r="N12" s="18" t="s">
        <v>63</v>
      </c>
      <c r="O12" s="18" t="s">
        <v>64</v>
      </c>
      <c r="P12" s="18" t="s">
        <v>65</v>
      </c>
      <c r="Q12" s="19" t="s">
        <v>122</v>
      </c>
      <c r="R12" s="19" t="s">
        <v>79</v>
      </c>
      <c r="S12" s="18" t="str">
        <f t="shared" ref="S12:S27" si="2">A12</f>
        <v>Year</v>
      </c>
      <c r="T12" s="51" t="s">
        <v>66</v>
      </c>
      <c r="U12" s="1" t="s">
        <v>20</v>
      </c>
      <c r="W12" s="1" t="str">
        <f t="shared" ref="W12:AL12" si="3">A12</f>
        <v>Year</v>
      </c>
      <c r="X12" s="1" t="str">
        <f t="shared" si="3"/>
        <v>top 1%</v>
      </c>
      <c r="Y12" s="1" t="str">
        <f t="shared" si="3"/>
        <v>2-5%</v>
      </c>
      <c r="Z12" s="1" t="str">
        <f t="shared" si="3"/>
        <v>6-10%</v>
      </c>
      <c r="AA12" s="1" t="str">
        <f t="shared" si="3"/>
        <v>top 10%</v>
      </c>
      <c r="AB12" s="1" t="str">
        <f t="shared" si="3"/>
        <v>11-20%</v>
      </c>
      <c r="AC12" s="1" t="str">
        <f t="shared" si="3"/>
        <v>21-30%</v>
      </c>
      <c r="AD12" s="1" t="str">
        <f t="shared" si="3"/>
        <v>31-40%</v>
      </c>
      <c r="AE12" s="1" t="str">
        <f t="shared" si="3"/>
        <v>41-50%</v>
      </c>
      <c r="AF12" s="1" t="str">
        <f t="shared" si="3"/>
        <v>51-60%</v>
      </c>
      <c r="AG12" s="1" t="str">
        <f t="shared" si="3"/>
        <v>61-70%</v>
      </c>
      <c r="AH12" s="1" t="str">
        <f t="shared" si="3"/>
        <v>71-80%</v>
      </c>
      <c r="AI12" s="1" t="str">
        <f t="shared" si="3"/>
        <v>81-90%</v>
      </c>
      <c r="AJ12" s="1" t="str">
        <f t="shared" si="3"/>
        <v>91-100%</v>
      </c>
      <c r="AK12" s="1" t="str">
        <f t="shared" si="3"/>
        <v xml:space="preserve"> Median</v>
      </c>
      <c r="AL12" s="1" t="str">
        <f t="shared" si="3"/>
        <v>Mean</v>
      </c>
      <c r="AM12" s="1" t="str">
        <f t="shared" ref="AM12:AM27" si="4">W12</f>
        <v>Year</v>
      </c>
      <c r="AN12" s="40" t="s">
        <v>66</v>
      </c>
      <c r="AO12" s="40"/>
      <c r="AP12" s="55" t="s">
        <v>99</v>
      </c>
      <c r="AQ12" s="60" t="s">
        <v>102</v>
      </c>
      <c r="AR12" s="55" t="s">
        <v>107</v>
      </c>
      <c r="AS12" s="1" t="str">
        <f t="shared" ref="AS12:AS27" si="5">A12</f>
        <v>Year</v>
      </c>
      <c r="AT12" s="1" t="str">
        <f t="shared" ref="AT12:BF12" si="6">X12</f>
        <v>top 1%</v>
      </c>
      <c r="AU12" s="1" t="str">
        <f t="shared" si="6"/>
        <v>2-5%</v>
      </c>
      <c r="AV12" s="1" t="str">
        <f t="shared" si="6"/>
        <v>6-10%</v>
      </c>
      <c r="AW12" s="1" t="str">
        <f t="shared" si="6"/>
        <v>top 10%</v>
      </c>
      <c r="AX12" s="1" t="str">
        <f t="shared" si="6"/>
        <v>11-20%</v>
      </c>
      <c r="AY12" s="1" t="str">
        <f t="shared" si="6"/>
        <v>21-30%</v>
      </c>
      <c r="AZ12" s="1" t="str">
        <f t="shared" si="6"/>
        <v>31-40%</v>
      </c>
      <c r="BA12" s="1" t="str">
        <f t="shared" si="6"/>
        <v>41-50%</v>
      </c>
      <c r="BB12" s="1" t="str">
        <f t="shared" si="6"/>
        <v>51-60%</v>
      </c>
      <c r="BC12" s="1" t="str">
        <f t="shared" si="6"/>
        <v>61-70%</v>
      </c>
      <c r="BD12" s="1" t="str">
        <f t="shared" si="6"/>
        <v>71-80%</v>
      </c>
      <c r="BE12" s="1" t="str">
        <f t="shared" si="6"/>
        <v>81-90%</v>
      </c>
      <c r="BF12" s="1" t="str">
        <f t="shared" si="6"/>
        <v>91-100%</v>
      </c>
      <c r="BG12" s="1" t="str">
        <f t="shared" ref="BG12:BG27" si="7">A12</f>
        <v>Year</v>
      </c>
      <c r="BI12" s="18" t="s">
        <v>66</v>
      </c>
      <c r="BJ12" s="18" t="str">
        <f>AN12</f>
        <v>Gini</v>
      </c>
      <c r="BK12" s="18"/>
      <c r="BL12" s="1" t="str">
        <f t="shared" ref="BL12:BZ12" si="8">AS12</f>
        <v>Year</v>
      </c>
      <c r="BM12" s="1" t="str">
        <f t="shared" si="8"/>
        <v>top 1%</v>
      </c>
      <c r="BN12" s="1" t="str">
        <f t="shared" si="8"/>
        <v>2-5%</v>
      </c>
      <c r="BO12" s="1" t="str">
        <f t="shared" si="8"/>
        <v>6-10%</v>
      </c>
      <c r="BP12" s="1" t="str">
        <f t="shared" si="8"/>
        <v>top 10%</v>
      </c>
      <c r="BQ12" s="1" t="str">
        <f t="shared" si="8"/>
        <v>11-20%</v>
      </c>
      <c r="BR12" s="1" t="str">
        <f t="shared" si="8"/>
        <v>21-30%</v>
      </c>
      <c r="BS12" s="1" t="str">
        <f t="shared" si="8"/>
        <v>31-40%</v>
      </c>
      <c r="BT12" s="1" t="str">
        <f t="shared" si="8"/>
        <v>41-50%</v>
      </c>
      <c r="BU12" s="1" t="str">
        <f t="shared" si="8"/>
        <v>51-60%</v>
      </c>
      <c r="BV12" s="1" t="str">
        <f t="shared" si="8"/>
        <v>61-70%</v>
      </c>
      <c r="BW12" s="1" t="str">
        <f t="shared" si="8"/>
        <v>71-80%</v>
      </c>
      <c r="BX12" s="1" t="str">
        <f t="shared" si="8"/>
        <v>81-90%</v>
      </c>
      <c r="BY12" s="1" t="str">
        <f t="shared" si="8"/>
        <v>91-100%</v>
      </c>
      <c r="BZ12" s="1" t="str">
        <f t="shared" si="8"/>
        <v>Year</v>
      </c>
      <c r="CB12" s="1" t="str">
        <f t="shared" ref="CB12:CQ12" si="9">A12</f>
        <v>Year</v>
      </c>
      <c r="CC12" s="1" t="str">
        <f t="shared" si="9"/>
        <v>top 1%</v>
      </c>
      <c r="CD12" s="1" t="str">
        <f t="shared" si="9"/>
        <v>2-5%</v>
      </c>
      <c r="CE12" s="1" t="str">
        <f t="shared" si="9"/>
        <v>6-10%</v>
      </c>
      <c r="CF12" s="1" t="str">
        <f t="shared" si="9"/>
        <v>top 10%</v>
      </c>
      <c r="CG12" s="1" t="str">
        <f t="shared" si="9"/>
        <v>11-20%</v>
      </c>
      <c r="CH12" s="1" t="str">
        <f t="shared" si="9"/>
        <v>21-30%</v>
      </c>
      <c r="CI12" s="1" t="str">
        <f t="shared" si="9"/>
        <v>31-40%</v>
      </c>
      <c r="CJ12" s="1" t="str">
        <f t="shared" si="9"/>
        <v>41-50%</v>
      </c>
      <c r="CK12" s="1" t="str">
        <f t="shared" si="9"/>
        <v>51-60%</v>
      </c>
      <c r="CL12" s="1" t="str">
        <f t="shared" si="9"/>
        <v>61-70%</v>
      </c>
      <c r="CM12" s="1" t="str">
        <f t="shared" si="9"/>
        <v>71-80%</v>
      </c>
      <c r="CN12" s="1" t="str">
        <f t="shared" si="9"/>
        <v>81-90%</v>
      </c>
      <c r="CO12" s="1" t="str">
        <f t="shared" si="9"/>
        <v>91-100%</v>
      </c>
      <c r="CP12" s="1" t="str">
        <f t="shared" si="9"/>
        <v xml:space="preserve"> Median</v>
      </c>
      <c r="CQ12" s="1" t="str">
        <f t="shared" si="9"/>
        <v>Mean</v>
      </c>
      <c r="CR12" s="1" t="str">
        <f t="shared" ref="CR12:CR27" si="10">S12</f>
        <v>Year</v>
      </c>
      <c r="CT12" s="1" t="str">
        <f t="shared" ref="CT12:CT27" si="11">A12</f>
        <v>Year</v>
      </c>
      <c r="CU12" s="1" t="s">
        <v>51</v>
      </c>
      <c r="CV12" s="1" t="s">
        <v>54</v>
      </c>
      <c r="CW12" s="1" t="s">
        <v>67</v>
      </c>
      <c r="CX12" s="1" t="s">
        <v>68</v>
      </c>
      <c r="CY12" s="1" t="str">
        <f>CT12</f>
        <v>Year</v>
      </c>
      <c r="CZ12" s="1" t="str">
        <f>CU12</f>
        <v>top 1%</v>
      </c>
      <c r="DA12" s="1" t="str">
        <f>CV12</f>
        <v>top 10%</v>
      </c>
      <c r="DB12" s="1" t="str">
        <f>CW12</f>
        <v>71-100</v>
      </c>
      <c r="DC12" s="1" t="str">
        <f>CX12</f>
        <v>91-100</v>
      </c>
      <c r="DD12" s="1" t="str">
        <f t="shared" ref="DD12:DD27" si="12">CT12</f>
        <v>Year</v>
      </c>
      <c r="DE12" s="10" t="s">
        <v>69</v>
      </c>
      <c r="DF12" s="10" t="s">
        <v>70</v>
      </c>
      <c r="DG12" s="10" t="s">
        <v>71</v>
      </c>
      <c r="DH12" s="42" t="s">
        <v>84</v>
      </c>
      <c r="DI12" s="42"/>
      <c r="DJ12" s="10" t="str">
        <f t="shared" si="0"/>
        <v xml:space="preserve"> /Middle 20%</v>
      </c>
      <c r="DK12" s="10" t="str">
        <f t="shared" si="0"/>
        <v xml:space="preserve"> Middle 20%</v>
      </c>
      <c r="DL12" s="10" t="str">
        <f t="shared" si="0"/>
        <v xml:space="preserve"> /Bottom 20%</v>
      </c>
      <c r="DM12" s="1" t="str">
        <f t="shared" ref="DM12:DM27" si="13">DD12</f>
        <v>Year</v>
      </c>
      <c r="DN12" s="1" t="str">
        <f t="shared" si="1"/>
        <v xml:space="preserve"> /Middle 20%</v>
      </c>
      <c r="DO12" s="1" t="str">
        <f t="shared" si="1"/>
        <v xml:space="preserve"> Middle 20%</v>
      </c>
      <c r="DP12" s="1" t="str">
        <f t="shared" si="1"/>
        <v xml:space="preserve"> /Bottom 20%</v>
      </c>
    </row>
    <row r="13" spans="1:121">
      <c r="A13" s="52">
        <v>1938.5</v>
      </c>
      <c r="B13" s="20">
        <v>17.100000000000001</v>
      </c>
      <c r="C13" s="20">
        <v>14.4</v>
      </c>
      <c r="D13" s="20">
        <v>9</v>
      </c>
      <c r="E13" s="20">
        <v>40.5</v>
      </c>
      <c r="F13" s="20">
        <v>11.9</v>
      </c>
      <c r="G13" s="20">
        <v>8.8000000000000007</v>
      </c>
      <c r="H13" s="20">
        <v>7.3</v>
      </c>
      <c r="I13" s="20">
        <v>6.5</v>
      </c>
      <c r="J13" s="20">
        <v>5.8</v>
      </c>
      <c r="K13" s="20">
        <v>5.3</v>
      </c>
      <c r="L13" s="21">
        <v>5.7</v>
      </c>
      <c r="M13" s="22">
        <v>4.5999999999999996</v>
      </c>
      <c r="N13" s="23">
        <v>3.5</v>
      </c>
      <c r="O13" s="1">
        <v>184</v>
      </c>
      <c r="P13" s="1">
        <v>303</v>
      </c>
      <c r="Q13" s="41">
        <f>P13-SUM(AW13:BF13)/10</f>
        <v>0.21799999999996089</v>
      </c>
      <c r="R13" s="41">
        <f>100-SUM(E13:N13)</f>
        <v>0.10000000000000853</v>
      </c>
      <c r="S13" s="1">
        <f t="shared" si="2"/>
        <v>1938.5</v>
      </c>
      <c r="T13" s="24">
        <v>42.3</v>
      </c>
      <c r="W13" s="1">
        <f t="shared" ref="W13:W27" si="14">A13</f>
        <v>1938.5</v>
      </c>
      <c r="X13" s="20">
        <v>11.7</v>
      </c>
      <c r="Y13" s="20">
        <v>13.6</v>
      </c>
      <c r="Z13" s="20">
        <v>9.3000000000000007</v>
      </c>
      <c r="AA13" s="20">
        <v>34.6</v>
      </c>
      <c r="AB13" s="20">
        <v>12.7</v>
      </c>
      <c r="AC13" s="20">
        <v>9.6</v>
      </c>
      <c r="AD13" s="21">
        <f>AD16*27.7/35.9</f>
        <v>8.2559888579387177</v>
      </c>
      <c r="AE13" s="22">
        <f>AE16*27.7/35.9</f>
        <v>7.4072423398328686</v>
      </c>
      <c r="AF13" s="22">
        <f>AF16*27.7/35.9</f>
        <v>6.4813370473537608</v>
      </c>
      <c r="AG13" s="23">
        <f>AG16*27.7/35.9</f>
        <v>5.5554317548746521</v>
      </c>
      <c r="AH13" s="21">
        <f>AH17*15.4/14.8</f>
        <v>6.3472972972972972</v>
      </c>
      <c r="AI13" s="22">
        <f>AI17*15.4/14.8</f>
        <v>5.0986486486486493</v>
      </c>
      <c r="AJ13" s="23">
        <f>AJ17*15.4/14.8</f>
        <v>3.9540540540540534</v>
      </c>
      <c r="AK13" s="25">
        <v>186</v>
      </c>
      <c r="AL13" s="1">
        <v>271</v>
      </c>
      <c r="AM13" s="52">
        <f t="shared" si="4"/>
        <v>1938.5</v>
      </c>
      <c r="AN13" s="20">
        <v>36.5</v>
      </c>
      <c r="AO13" s="41">
        <f>X13+Y13+Z13+SUM(AB13:AJ13)-100</f>
        <v>0</v>
      </c>
      <c r="AP13" s="56">
        <f>T13-AN13</f>
        <v>5.7999999999999972</v>
      </c>
      <c r="AQ13" s="57">
        <v>8.24</v>
      </c>
      <c r="AR13" s="56">
        <f>(AQ13/100)*AL13</f>
        <v>22.330400000000001</v>
      </c>
      <c r="AS13" s="52">
        <f t="shared" si="5"/>
        <v>1938.5</v>
      </c>
      <c r="AT13" s="10">
        <f t="shared" ref="AT13:AT27" si="15">P13*(B13/100)/0.01</f>
        <v>5181.3</v>
      </c>
      <c r="AU13" s="10">
        <f t="shared" ref="AU13:AU27" si="16">P13*(C13/100)/0.04</f>
        <v>1090.8000000000002</v>
      </c>
      <c r="AV13" s="10">
        <f t="shared" ref="AV13:AV27" si="17">P13*(D13/100)/0.05</f>
        <v>545.4</v>
      </c>
      <c r="AW13" s="10">
        <v>1228</v>
      </c>
      <c r="AX13" s="10">
        <f t="shared" ref="AX13:AX27" si="18">P13*(F13/100)/0.1</f>
        <v>360.57</v>
      </c>
      <c r="AY13" s="10">
        <f t="shared" ref="AY13:AY27" si="19">P13*(G13/100)/0.1</f>
        <v>266.64</v>
      </c>
      <c r="AZ13" s="10">
        <f t="shared" ref="AZ13:AZ27" si="20">P13*(H13/100)/0.1</f>
        <v>221.19</v>
      </c>
      <c r="BA13" s="10">
        <f t="shared" ref="BA13:BA27" si="21">P13*(I13/100)/0.1</f>
        <v>196.95</v>
      </c>
      <c r="BB13" s="10">
        <f t="shared" ref="BB13:BB27" si="22">P13*(J13/100)/0.1</f>
        <v>175.73999999999998</v>
      </c>
      <c r="BC13" s="10">
        <f t="shared" ref="BC13:BC27" si="23">P13*(K13/100)/0.1</f>
        <v>160.59</v>
      </c>
      <c r="BD13" s="10">
        <f t="shared" ref="BD13:BD27" si="24">P13*(L13/100)/0.1</f>
        <v>172.71</v>
      </c>
      <c r="BE13" s="10">
        <f t="shared" ref="BE13:BE27" si="25">P13*(M13/100)/0.1</f>
        <v>139.38</v>
      </c>
      <c r="BF13" s="10">
        <f>P13*(N13/100)/0.1</f>
        <v>106.05</v>
      </c>
      <c r="BG13" s="52">
        <f t="shared" si="7"/>
        <v>1938.5</v>
      </c>
      <c r="BI13" s="26">
        <f t="shared" ref="BI13:BI27" si="26">100*BJ13/T13</f>
        <v>13.711583924349878</v>
      </c>
      <c r="BJ13" s="20">
        <f t="shared" ref="BJ13:BJ27" si="27">T13-AN13</f>
        <v>5.7999999999999972</v>
      </c>
      <c r="BK13" s="20"/>
      <c r="BL13" s="1">
        <f t="shared" ref="BL13:BL27" si="28">AS13</f>
        <v>1938.5</v>
      </c>
      <c r="BM13" s="10">
        <f>AL13*(X13/100)/0.01</f>
        <v>3170.7</v>
      </c>
      <c r="BN13" s="10">
        <f t="shared" ref="BN13:BN27" si="29">AL13*(Y13/100)/0.04</f>
        <v>921.4</v>
      </c>
      <c r="BO13" s="10">
        <f t="shared" ref="BO13:BO27" si="30">AL13*(Z13/100)/0.05</f>
        <v>504.06000000000006</v>
      </c>
      <c r="BP13" s="10">
        <v>939</v>
      </c>
      <c r="BQ13" s="10">
        <f t="shared" ref="BQ13:BQ27" si="31">AL13*(AB13/100)/0.1</f>
        <v>344.17</v>
      </c>
      <c r="BR13" s="10">
        <f t="shared" ref="BR13:BR27" si="32">AL13*(AC13/100)/0.1</f>
        <v>260.16000000000003</v>
      </c>
      <c r="BS13" s="10">
        <f t="shared" ref="BS13:BS27" si="33">AL13*(AD13/100)/0.1</f>
        <v>223.73729805013923</v>
      </c>
      <c r="BT13" s="10">
        <f t="shared" ref="BT13:BT27" si="34">AL13*(AE13/100)/0.1</f>
        <v>200.73626740947071</v>
      </c>
      <c r="BU13" s="10">
        <f t="shared" ref="BU13:BU27" si="35">AL13*(AF13/100)/0.1</f>
        <v>175.64423398328691</v>
      </c>
      <c r="BV13" s="10">
        <f t="shared" ref="BV13:BV27" si="36">AL13*(AG13/100)/0.1</f>
        <v>150.55220055710305</v>
      </c>
      <c r="BW13" s="10">
        <f t="shared" ref="BW13:BW27" si="37">AL13*(AH13/100)/0.1</f>
        <v>172.01175675675674</v>
      </c>
      <c r="BX13" s="10">
        <f t="shared" ref="BX13:BX27" si="38">AL13*(AI13/100)/0.1</f>
        <v>138.1733783783784</v>
      </c>
      <c r="BY13" s="10">
        <f>AL13*(AJ13/100)/0.1</f>
        <v>107.15486486486485</v>
      </c>
      <c r="BZ13" s="1">
        <f t="shared" ref="BZ13:BZ27" si="39">BG13</f>
        <v>1938.5</v>
      </c>
      <c r="CB13" s="3">
        <f t="shared" ref="CB13:CB27" si="40">A13</f>
        <v>1938.5</v>
      </c>
      <c r="CC13" s="22">
        <f t="shared" ref="CC13:CC27" si="41">100*(AT13-BM13)/AT13</f>
        <v>38.804933124891441</v>
      </c>
      <c r="CD13" s="22">
        <f t="shared" ref="CD13:CD27" si="42">100*(AU13-BN13)/AU13</f>
        <v>15.529886321965547</v>
      </c>
      <c r="CE13" s="22">
        <f t="shared" ref="CE13:CE27" si="43">100*(AV13-BO13)/AV13</f>
        <v>7.5797579757975653</v>
      </c>
      <c r="CF13" s="22">
        <f t="shared" ref="CF13:CF27" si="44">100*(AW13-BP13)/AW13</f>
        <v>23.534201954397393</v>
      </c>
      <c r="CG13" s="22">
        <f t="shared" ref="CG13:CG27" si="45">100*(AX13-BQ13)/AX13</f>
        <v>4.5483539950633656</v>
      </c>
      <c r="CH13" s="22">
        <f t="shared" ref="CH13:CH27" si="46">100*(AY13-BR13)/AY13</f>
        <v>2.430243024302416</v>
      </c>
      <c r="CI13" s="22">
        <f t="shared" ref="CI13:CI27" si="47">100*(AZ13-BS13)/AZ13</f>
        <v>-1.1516334599842817</v>
      </c>
      <c r="CJ13" s="22">
        <f t="shared" ref="CJ13:CJ27" si="48">100*(BA13-BT13)/BA13</f>
        <v>-1.9224510837627442</v>
      </c>
      <c r="CK13" s="22">
        <f t="shared" ref="CK13:CK27" si="49">100*(BB13-BU13)/BB13</f>
        <v>5.4493010534352557E-2</v>
      </c>
      <c r="CL13" s="22">
        <f t="shared" ref="CL13:CL27" si="50">100*(BC13-BV13)/BC13</f>
        <v>6.2505756540861537</v>
      </c>
      <c r="CM13" s="22">
        <f t="shared" ref="CM13:CM27" si="51">100*(BD13-BW13)/BD13</f>
        <v>0.40428651684515593</v>
      </c>
      <c r="CN13" s="22">
        <f t="shared" ref="CN13:CN27" si="52">100*(BE13-BX13)/BE13</f>
        <v>0.86570642963236732</v>
      </c>
      <c r="CO13" s="23">
        <f t="shared" ref="CO13:CO27" si="53">100*(BF13-BY13)/BF13</f>
        <v>-1.0418339131210288</v>
      </c>
      <c r="CP13" s="20"/>
      <c r="CQ13" s="20"/>
      <c r="CR13" s="1">
        <f t="shared" si="10"/>
        <v>1938.5</v>
      </c>
      <c r="CT13" s="1">
        <f t="shared" si="11"/>
        <v>1938.5</v>
      </c>
      <c r="CU13" s="10">
        <f t="shared" ref="CU13:CU27" si="54">100*AT13/O13</f>
        <v>2815.9239130434785</v>
      </c>
      <c r="CV13" s="10">
        <f t="shared" ref="CV13:CV27" si="55">100*AU13/O13</f>
        <v>592.82608695652186</v>
      </c>
      <c r="CW13" s="10">
        <f t="shared" ref="CW13:CW27" si="56">100*(BD13+BE13+BF13)/(3*O13)</f>
        <v>75.750000000000014</v>
      </c>
      <c r="CX13" s="10">
        <f t="shared" ref="CX13:CX27" si="57">100*BF13/O13</f>
        <v>57.635869565217391</v>
      </c>
      <c r="CY13" s="1">
        <f t="shared" ref="CY13:CY27" si="58">CT13</f>
        <v>1938.5</v>
      </c>
      <c r="CZ13" s="10">
        <f t="shared" ref="CZ13:CZ27" si="59">100*BM13/AK13</f>
        <v>1704.6774193548388</v>
      </c>
      <c r="DA13" s="10">
        <f t="shared" ref="DA13:DA27" si="60">100*BN13/AK13</f>
        <v>495.3763440860215</v>
      </c>
      <c r="DB13" s="10">
        <f t="shared" ref="DB13:DB27" si="61">100*(BW13+BX13+BY13)/(3*AK13)</f>
        <v>74.792114695340501</v>
      </c>
      <c r="DC13" s="10">
        <f t="shared" ref="DC13:DC27" si="62">100*BY13/AK13</f>
        <v>57.610142400464973</v>
      </c>
      <c r="DD13" s="1">
        <f t="shared" si="12"/>
        <v>1938.5</v>
      </c>
      <c r="DE13" s="10">
        <f t="shared" ref="DE13:DE27" si="63">400*(B13+C13)/(H13+I13)</f>
        <v>913.04347826086951</v>
      </c>
      <c r="DF13" s="10">
        <f t="shared" ref="DF13:DF27" si="64">100*(E13+F13)/(I13+J13)</f>
        <v>426.01626016260161</v>
      </c>
      <c r="DG13" s="10">
        <f t="shared" ref="DG13:DG27" si="65">100*(I13+J13)/(M13+N13)</f>
        <v>151.85185185185185</v>
      </c>
      <c r="DH13" s="44">
        <f t="shared" ref="DH13:DH22" si="66">(SUM(F13:J13)/0.5)/(SUM(K13:N13)/0.4)</f>
        <v>1.6879581151832459</v>
      </c>
      <c r="DI13" s="44"/>
      <c r="DJ13" s="10">
        <f t="shared" ref="DJ13:DJ27" si="67">100*4*(X13+Y13)/(AE13+AF13)</f>
        <v>728.65623746490155</v>
      </c>
      <c r="DK13" s="10">
        <f t="shared" ref="DK13:DK27" si="68">100*(AA13+AB13)/(AE13+AF13)</f>
        <v>340.5675892498997</v>
      </c>
      <c r="DL13" s="10">
        <f t="shared" ref="DL13:DL27" si="69">100*(AE13+AF13)/(AI13+AJ13)</f>
        <v>153.41914832837895</v>
      </c>
      <c r="DM13" s="52">
        <f t="shared" si="13"/>
        <v>1938.5</v>
      </c>
      <c r="DN13" s="10">
        <f t="shared" ref="DN13:DN27" si="70">DE13-DJ13</f>
        <v>184.38724079596795</v>
      </c>
      <c r="DO13" s="10">
        <f t="shared" ref="DO13:DO27" si="71">DF13-DK13</f>
        <v>85.448670912701914</v>
      </c>
      <c r="DP13" s="10">
        <f t="shared" ref="DP13:DP27" si="72">DG13-DL13</f>
        <v>-1.5672964765271047</v>
      </c>
      <c r="DQ13" s="1" t="s">
        <v>72</v>
      </c>
    </row>
    <row r="14" spans="1:121">
      <c r="A14" s="52">
        <v>1949.5</v>
      </c>
      <c r="B14" s="20">
        <v>10.6</v>
      </c>
      <c r="C14" s="20">
        <v>12.5</v>
      </c>
      <c r="D14" s="20">
        <v>9</v>
      </c>
      <c r="E14" s="20">
        <v>32.1</v>
      </c>
      <c r="F14" s="20">
        <v>13.2</v>
      </c>
      <c r="G14" s="20">
        <v>10.6</v>
      </c>
      <c r="H14" s="20">
        <v>9</v>
      </c>
      <c r="I14" s="20">
        <v>8</v>
      </c>
      <c r="J14" s="20">
        <v>7</v>
      </c>
      <c r="K14" s="20">
        <v>6.3</v>
      </c>
      <c r="L14" s="27">
        <v>5.7</v>
      </c>
      <c r="M14" s="20">
        <v>4.5999999999999996</v>
      </c>
      <c r="N14" s="28">
        <v>3.5</v>
      </c>
      <c r="O14" s="1">
        <v>308</v>
      </c>
      <c r="P14" s="1">
        <v>413</v>
      </c>
      <c r="Q14" s="41">
        <f t="shared" ref="Q14:Q27" si="73">P14-SUM(AW14:BF14)/10</f>
        <v>-0.42699999999996407</v>
      </c>
      <c r="R14" s="41">
        <f t="shared" ref="R14:R56" si="74">100-SUM(E14:N14)</f>
        <v>0</v>
      </c>
      <c r="S14" s="1">
        <f t="shared" si="2"/>
        <v>1949.5</v>
      </c>
      <c r="T14" s="24">
        <v>36.4</v>
      </c>
      <c r="U14" s="1">
        <v>6907</v>
      </c>
      <c r="W14" s="1">
        <f t="shared" si="14"/>
        <v>1949.5</v>
      </c>
      <c r="X14" s="20">
        <v>5.8</v>
      </c>
      <c r="Y14" s="20">
        <v>10.9</v>
      </c>
      <c r="Z14" s="20">
        <v>9</v>
      </c>
      <c r="AA14" s="20">
        <v>25.7</v>
      </c>
      <c r="AB14" s="20">
        <v>13.7</v>
      </c>
      <c r="AC14" s="20">
        <v>11.1</v>
      </c>
      <c r="AD14" s="27">
        <f>AD16*33.5/35.9</f>
        <v>9.9846796657381613</v>
      </c>
      <c r="AE14" s="20">
        <f>AE16*33.5/35.9</f>
        <v>8.9582172701949858</v>
      </c>
      <c r="AF14" s="20">
        <f>AF16*33.5/35.9</f>
        <v>7.8384401114206144</v>
      </c>
      <c r="AG14" s="28">
        <f>AG16*33.5/35.9</f>
        <v>6.7186629526462402</v>
      </c>
      <c r="AH14" s="27">
        <f>AH17*15.9/14.8</f>
        <v>6.5533783783783779</v>
      </c>
      <c r="AI14" s="20">
        <f>AI17*15.9/14.8</f>
        <v>5.2641891891891897</v>
      </c>
      <c r="AJ14" s="28">
        <f>AJ17*15.9/14.8</f>
        <v>4.0824324324324319</v>
      </c>
      <c r="AK14" s="29">
        <v>299</v>
      </c>
      <c r="AL14" s="1">
        <v>359</v>
      </c>
      <c r="AM14" s="52">
        <f t="shared" si="4"/>
        <v>1949.5</v>
      </c>
      <c r="AN14" s="20">
        <v>30.2</v>
      </c>
      <c r="AO14" s="41">
        <f t="shared" ref="AO14:AO27" si="75">X14+Y14+Z14+SUM(AB14:AJ14)-100</f>
        <v>-9.9999999999994316E-2</v>
      </c>
      <c r="AP14" s="56">
        <f t="shared" ref="AP14:AP27" si="76">T14-AN14</f>
        <v>6.1999999999999993</v>
      </c>
      <c r="AQ14" s="56">
        <v>12.763198146002317</v>
      </c>
      <c r="AR14" s="56">
        <f t="shared" ref="AR14:AR27" si="77">(AQ14/100)*AL14</f>
        <v>45.819881344148314</v>
      </c>
      <c r="AS14" s="52">
        <f t="shared" si="5"/>
        <v>1949.5</v>
      </c>
      <c r="AT14" s="10">
        <f t="shared" si="15"/>
        <v>4377.8</v>
      </c>
      <c r="AU14" s="10">
        <f t="shared" si="16"/>
        <v>1290.625</v>
      </c>
      <c r="AV14" s="10">
        <f t="shared" si="17"/>
        <v>743.4</v>
      </c>
      <c r="AW14" s="10">
        <v>1330</v>
      </c>
      <c r="AX14" s="10">
        <f t="shared" si="18"/>
        <v>545.16</v>
      </c>
      <c r="AY14" s="10">
        <f t="shared" si="19"/>
        <v>437.78</v>
      </c>
      <c r="AZ14" s="10">
        <f t="shared" si="20"/>
        <v>371.7</v>
      </c>
      <c r="BA14" s="10">
        <f t="shared" si="21"/>
        <v>330.4</v>
      </c>
      <c r="BB14" s="10">
        <f t="shared" si="22"/>
        <v>289.10000000000002</v>
      </c>
      <c r="BC14" s="10">
        <f t="shared" si="23"/>
        <v>260.19</v>
      </c>
      <c r="BD14" s="10">
        <f t="shared" si="24"/>
        <v>235.41</v>
      </c>
      <c r="BE14" s="10">
        <f t="shared" si="25"/>
        <v>189.98</v>
      </c>
      <c r="BF14" s="10">
        <f>P14*(N14/100)/0.1</f>
        <v>144.55000000000001</v>
      </c>
      <c r="BG14" s="52">
        <f t="shared" si="7"/>
        <v>1949.5</v>
      </c>
      <c r="BI14" s="26">
        <f t="shared" si="26"/>
        <v>17.032967032967029</v>
      </c>
      <c r="BJ14" s="20">
        <f t="shared" si="27"/>
        <v>6.1999999999999993</v>
      </c>
      <c r="BK14" s="20"/>
      <c r="BL14" s="1">
        <f t="shared" si="28"/>
        <v>1949.5</v>
      </c>
      <c r="BM14" s="10">
        <f t="shared" ref="BM14:BM27" si="78">AL14*(X14/100)/0.01</f>
        <v>2082.1999999999998</v>
      </c>
      <c r="BN14" s="10">
        <f t="shared" si="29"/>
        <v>978.27499999999998</v>
      </c>
      <c r="BO14" s="10">
        <f t="shared" si="30"/>
        <v>646.20000000000005</v>
      </c>
      <c r="BP14" s="10">
        <v>924</v>
      </c>
      <c r="BQ14" s="10">
        <f t="shared" si="31"/>
        <v>491.82999999999993</v>
      </c>
      <c r="BR14" s="10">
        <f t="shared" si="32"/>
        <v>398.49</v>
      </c>
      <c r="BS14" s="10">
        <f t="shared" si="33"/>
        <v>358.45</v>
      </c>
      <c r="BT14" s="10">
        <f t="shared" si="34"/>
        <v>321.59999999999997</v>
      </c>
      <c r="BU14" s="10">
        <f t="shared" si="35"/>
        <v>281.40000000000003</v>
      </c>
      <c r="BV14" s="10">
        <f t="shared" si="36"/>
        <v>241.2</v>
      </c>
      <c r="BW14" s="10">
        <f t="shared" si="37"/>
        <v>235.26628378378371</v>
      </c>
      <c r="BX14" s="10">
        <f t="shared" si="38"/>
        <v>188.9843918918919</v>
      </c>
      <c r="BY14" s="10">
        <f>AL14*(AJ14/100)/0.1</f>
        <v>146.55932432432431</v>
      </c>
      <c r="BZ14" s="1">
        <f t="shared" si="39"/>
        <v>1949.5</v>
      </c>
      <c r="CB14" s="11">
        <f t="shared" si="40"/>
        <v>1949.5</v>
      </c>
      <c r="CC14" s="20">
        <f t="shared" si="41"/>
        <v>52.437297272602684</v>
      </c>
      <c r="CD14" s="20">
        <f t="shared" si="42"/>
        <v>24.201452784503633</v>
      </c>
      <c r="CE14" s="20">
        <f t="shared" si="43"/>
        <v>13.075060532687642</v>
      </c>
      <c r="CF14" s="20">
        <f t="shared" si="44"/>
        <v>30.526315789473685</v>
      </c>
      <c r="CG14" s="20">
        <f t="shared" si="45"/>
        <v>9.7824491892288581</v>
      </c>
      <c r="CH14" s="20">
        <f t="shared" si="46"/>
        <v>8.9748275389464958</v>
      </c>
      <c r="CI14" s="20">
        <f t="shared" si="47"/>
        <v>3.56470271724509</v>
      </c>
      <c r="CJ14" s="20">
        <f t="shared" si="48"/>
        <v>2.6634382566585995</v>
      </c>
      <c r="CK14" s="20">
        <f t="shared" si="49"/>
        <v>2.6634382566585915</v>
      </c>
      <c r="CL14" s="20">
        <f t="shared" si="50"/>
        <v>7.2985126253891419</v>
      </c>
      <c r="CM14" s="20">
        <f t="shared" si="51"/>
        <v>6.1049325099312095E-2</v>
      </c>
      <c r="CN14" s="20">
        <f t="shared" si="52"/>
        <v>0.5240594315760011</v>
      </c>
      <c r="CO14" s="28">
        <f t="shared" si="53"/>
        <v>-1.3900548767376661</v>
      </c>
      <c r="CP14" s="20"/>
      <c r="CQ14" s="20"/>
      <c r="CR14" s="1">
        <f t="shared" si="10"/>
        <v>1949.5</v>
      </c>
      <c r="CT14" s="1">
        <f t="shared" si="11"/>
        <v>1949.5</v>
      </c>
      <c r="CU14" s="10">
        <f t="shared" si="54"/>
        <v>1421.3636363636363</v>
      </c>
      <c r="CV14" s="10">
        <f t="shared" si="55"/>
        <v>419.03409090909093</v>
      </c>
      <c r="CW14" s="10">
        <f t="shared" si="56"/>
        <v>61.681818181818187</v>
      </c>
      <c r="CX14" s="10">
        <f t="shared" si="57"/>
        <v>46.931818181818187</v>
      </c>
      <c r="CY14" s="1">
        <f t="shared" si="58"/>
        <v>1949.5</v>
      </c>
      <c r="CZ14" s="10">
        <f t="shared" si="59"/>
        <v>696.38795986622063</v>
      </c>
      <c r="DA14" s="10">
        <f t="shared" si="60"/>
        <v>327.18227424749165</v>
      </c>
      <c r="DB14" s="10">
        <f t="shared" si="61"/>
        <v>63.635451505016711</v>
      </c>
      <c r="DC14" s="10">
        <f t="shared" si="62"/>
        <v>49.016496429539906</v>
      </c>
      <c r="DD14" s="1">
        <f t="shared" si="12"/>
        <v>1949.5</v>
      </c>
      <c r="DE14" s="10">
        <f t="shared" si="63"/>
        <v>543.52941176470586</v>
      </c>
      <c r="DF14" s="10">
        <f t="shared" si="64"/>
        <v>302</v>
      </c>
      <c r="DG14" s="10">
        <f t="shared" si="65"/>
        <v>185.18518518518519</v>
      </c>
      <c r="DH14" s="44">
        <f t="shared" si="66"/>
        <v>1.9024875621890547</v>
      </c>
      <c r="DI14" s="44"/>
      <c r="DJ14" s="10">
        <f t="shared" si="67"/>
        <v>397.69817578772802</v>
      </c>
      <c r="DK14" s="10">
        <f t="shared" si="68"/>
        <v>234.57048092868988</v>
      </c>
      <c r="DL14" s="10">
        <f t="shared" si="69"/>
        <v>179.70832736782393</v>
      </c>
      <c r="DM14" s="52">
        <f t="shared" si="13"/>
        <v>1949.5</v>
      </c>
      <c r="DN14" s="10">
        <f t="shared" si="70"/>
        <v>145.83123597697784</v>
      </c>
      <c r="DO14" s="10">
        <f t="shared" si="71"/>
        <v>67.429519071310125</v>
      </c>
      <c r="DP14" s="10">
        <f t="shared" si="72"/>
        <v>5.4768578173612639</v>
      </c>
      <c r="DQ14" s="1" t="s">
        <v>73</v>
      </c>
    </row>
    <row r="15" spans="1:121">
      <c r="A15" s="52">
        <v>1954.5</v>
      </c>
      <c r="B15" s="20">
        <v>8.8000000000000007</v>
      </c>
      <c r="C15" s="20">
        <v>10.9</v>
      </c>
      <c r="D15" s="20">
        <v>8.6</v>
      </c>
      <c r="E15" s="20">
        <v>28.3</v>
      </c>
      <c r="F15" s="20">
        <v>13.8</v>
      </c>
      <c r="G15" s="20">
        <v>11.4</v>
      </c>
      <c r="H15" s="20">
        <v>10</v>
      </c>
      <c r="I15" s="20">
        <v>8.8000000000000007</v>
      </c>
      <c r="J15" s="20">
        <v>7.8</v>
      </c>
      <c r="K15" s="20">
        <v>6.5</v>
      </c>
      <c r="L15" s="27">
        <v>5.6</v>
      </c>
      <c r="M15" s="20">
        <v>4.4000000000000004</v>
      </c>
      <c r="N15" s="28">
        <v>3.4</v>
      </c>
      <c r="O15" s="1">
        <v>460</v>
      </c>
      <c r="P15" s="1">
        <v>562</v>
      </c>
      <c r="Q15" s="41">
        <f t="shared" si="73"/>
        <v>-0.15399999999999636</v>
      </c>
      <c r="R15" s="41">
        <f t="shared" si="74"/>
        <v>0</v>
      </c>
      <c r="S15" s="1">
        <f t="shared" si="2"/>
        <v>1954.5</v>
      </c>
      <c r="T15" s="24">
        <v>34.200000000000003</v>
      </c>
      <c r="U15" s="1">
        <v>7826</v>
      </c>
      <c r="W15" s="1">
        <f t="shared" si="14"/>
        <v>1954.5</v>
      </c>
      <c r="X15" s="20">
        <v>4.8</v>
      </c>
      <c r="Y15" s="20">
        <v>9.8000000000000007</v>
      </c>
      <c r="Z15" s="20">
        <v>8.6</v>
      </c>
      <c r="AA15" s="20">
        <v>23.2</v>
      </c>
      <c r="AB15" s="20">
        <v>14.1</v>
      </c>
      <c r="AC15" s="20">
        <v>12.1</v>
      </c>
      <c r="AD15" s="30">
        <f>AD16*34.6/35.9</f>
        <v>10.312534818941504</v>
      </c>
      <c r="AE15" s="31">
        <f>AE16*34.6/35.9</f>
        <v>9.2523676880222858</v>
      </c>
      <c r="AF15" s="31">
        <f>AF16*34.6/35.9</f>
        <v>8.0958217270194996</v>
      </c>
      <c r="AG15" s="32">
        <f>AG16*34.6/35.9</f>
        <v>6.9392757660167135</v>
      </c>
      <c r="AH15" s="27">
        <f>AH17*16/14.8</f>
        <v>6.5945945945945939</v>
      </c>
      <c r="AI15" s="20">
        <f>AI17*16/14.8</f>
        <v>5.2972972972972974</v>
      </c>
      <c r="AJ15" s="28">
        <f>AJ17*16/14.8</f>
        <v>4.1081081081081079</v>
      </c>
      <c r="AK15" s="1">
        <v>409</v>
      </c>
      <c r="AL15" s="1">
        <v>498</v>
      </c>
      <c r="AM15" s="52">
        <f t="shared" si="4"/>
        <v>1954.5</v>
      </c>
      <c r="AN15" s="20">
        <v>29.2</v>
      </c>
      <c r="AO15" s="41">
        <f t="shared" si="75"/>
        <v>0</v>
      </c>
      <c r="AP15" s="56">
        <f t="shared" si="76"/>
        <v>5.0000000000000036</v>
      </c>
      <c r="AQ15" s="56">
        <v>11.242983050847458</v>
      </c>
      <c r="AR15" s="56">
        <f t="shared" si="77"/>
        <v>55.990055593220347</v>
      </c>
      <c r="AS15" s="52">
        <f t="shared" si="5"/>
        <v>1954.5</v>
      </c>
      <c r="AT15" s="10">
        <f t="shared" si="15"/>
        <v>4945.6000000000004</v>
      </c>
      <c r="AU15" s="10">
        <f t="shared" si="16"/>
        <v>1531.45</v>
      </c>
      <c r="AV15" s="10">
        <f t="shared" si="17"/>
        <v>966.63999999999987</v>
      </c>
      <c r="AW15" s="10">
        <v>1592</v>
      </c>
      <c r="AX15" s="10">
        <f t="shared" si="18"/>
        <v>775.56000000000006</v>
      </c>
      <c r="AY15" s="10">
        <f t="shared" si="19"/>
        <v>640.67999999999995</v>
      </c>
      <c r="AZ15" s="10">
        <f t="shared" si="20"/>
        <v>562</v>
      </c>
      <c r="BA15" s="10">
        <f t="shared" si="21"/>
        <v>494.56</v>
      </c>
      <c r="BB15" s="10">
        <f t="shared" si="22"/>
        <v>438.35999999999996</v>
      </c>
      <c r="BC15" s="10">
        <f t="shared" si="23"/>
        <v>365.3</v>
      </c>
      <c r="BD15" s="10">
        <f t="shared" si="24"/>
        <v>314.71999999999997</v>
      </c>
      <c r="BE15" s="10">
        <f t="shared" si="25"/>
        <v>247.28</v>
      </c>
      <c r="BF15" s="10">
        <f>P15*(N15/100)/0.1</f>
        <v>191.07999999999998</v>
      </c>
      <c r="BG15" s="52">
        <f t="shared" si="7"/>
        <v>1954.5</v>
      </c>
      <c r="BI15" s="26">
        <f t="shared" si="26"/>
        <v>14.619883040935681</v>
      </c>
      <c r="BJ15" s="20">
        <f t="shared" si="27"/>
        <v>5.0000000000000036</v>
      </c>
      <c r="BK15" s="20"/>
      <c r="BL15" s="1">
        <f t="shared" si="28"/>
        <v>1954.5</v>
      </c>
      <c r="BM15" s="10">
        <f t="shared" si="78"/>
        <v>2390.4</v>
      </c>
      <c r="BN15" s="10">
        <f t="shared" si="29"/>
        <v>1220.1000000000001</v>
      </c>
      <c r="BO15" s="10">
        <f t="shared" si="30"/>
        <v>856.55999999999983</v>
      </c>
      <c r="BP15" s="10">
        <v>1155</v>
      </c>
      <c r="BQ15" s="10">
        <f t="shared" si="31"/>
        <v>702.17999999999984</v>
      </c>
      <c r="BR15" s="10">
        <f t="shared" si="32"/>
        <v>602.57999999999993</v>
      </c>
      <c r="BS15" s="10">
        <f t="shared" si="33"/>
        <v>513.56423398328695</v>
      </c>
      <c r="BT15" s="10">
        <f t="shared" si="34"/>
        <v>460.76791086350977</v>
      </c>
      <c r="BU15" s="10">
        <f t="shared" si="35"/>
        <v>403.17192200557099</v>
      </c>
      <c r="BV15" s="10">
        <f t="shared" si="36"/>
        <v>345.57593314763227</v>
      </c>
      <c r="BW15" s="10">
        <f t="shared" si="37"/>
        <v>328.41081081081074</v>
      </c>
      <c r="BX15" s="10">
        <f t="shared" si="38"/>
        <v>263.80540540540539</v>
      </c>
      <c r="BY15" s="10">
        <f>AL15*(AJ15/100)/0.1</f>
        <v>204.58378378378376</v>
      </c>
      <c r="BZ15" s="1">
        <f t="shared" si="39"/>
        <v>1954.5</v>
      </c>
      <c r="CB15" s="11">
        <f t="shared" si="40"/>
        <v>1954.5</v>
      </c>
      <c r="CC15" s="20">
        <f t="shared" si="41"/>
        <v>51.666127466839214</v>
      </c>
      <c r="CD15" s="20">
        <f t="shared" si="42"/>
        <v>20.330405824545359</v>
      </c>
      <c r="CE15" s="20">
        <f t="shared" si="43"/>
        <v>11.387900355871892</v>
      </c>
      <c r="CF15" s="20">
        <f t="shared" si="44"/>
        <v>27.449748743718594</v>
      </c>
      <c r="CG15" s="20">
        <f t="shared" si="45"/>
        <v>9.461550363608259</v>
      </c>
      <c r="CH15" s="20">
        <f t="shared" si="46"/>
        <v>5.94680651807455</v>
      </c>
      <c r="CI15" s="20">
        <f t="shared" si="47"/>
        <v>8.6184637040414671</v>
      </c>
      <c r="CJ15" s="20">
        <f t="shared" si="48"/>
        <v>6.832758236915689</v>
      </c>
      <c r="CK15" s="20">
        <f t="shared" si="49"/>
        <v>8.0272100543911336</v>
      </c>
      <c r="CL15" s="20">
        <f t="shared" si="50"/>
        <v>5.3994160559451796</v>
      </c>
      <c r="CM15" s="20">
        <f t="shared" si="51"/>
        <v>-4.3501559515794277</v>
      </c>
      <c r="CN15" s="20">
        <f t="shared" si="52"/>
        <v>-6.6828718074269631</v>
      </c>
      <c r="CO15" s="28">
        <f t="shared" si="53"/>
        <v>-7.0670838307430266</v>
      </c>
      <c r="CP15" s="20"/>
      <c r="CQ15" s="20"/>
      <c r="CR15" s="1">
        <f t="shared" si="10"/>
        <v>1954.5</v>
      </c>
      <c r="CT15" s="1">
        <f t="shared" si="11"/>
        <v>1954.5</v>
      </c>
      <c r="CU15" s="10">
        <f t="shared" si="54"/>
        <v>1075.1304347826087</v>
      </c>
      <c r="CV15" s="10">
        <f t="shared" si="55"/>
        <v>332.92391304347825</v>
      </c>
      <c r="CW15" s="10">
        <f t="shared" si="56"/>
        <v>54.571014492753626</v>
      </c>
      <c r="CX15" s="10">
        <f t="shared" si="57"/>
        <v>41.539130434782606</v>
      </c>
      <c r="CY15" s="1">
        <f t="shared" si="58"/>
        <v>1954.5</v>
      </c>
      <c r="CZ15" s="10">
        <f t="shared" si="59"/>
        <v>584.44987775061122</v>
      </c>
      <c r="DA15" s="10">
        <f t="shared" si="60"/>
        <v>298.31295843520786</v>
      </c>
      <c r="DB15" s="10">
        <f t="shared" si="61"/>
        <v>64.938875305623469</v>
      </c>
      <c r="DC15" s="10">
        <f t="shared" si="62"/>
        <v>50.020485032709963</v>
      </c>
      <c r="DD15" s="1">
        <f t="shared" si="12"/>
        <v>1954.5</v>
      </c>
      <c r="DE15" s="10">
        <f t="shared" si="63"/>
        <v>419.14893617021278</v>
      </c>
      <c r="DF15" s="10">
        <f t="shared" si="64"/>
        <v>253.61445783132527</v>
      </c>
      <c r="DG15" s="10">
        <f t="shared" si="65"/>
        <v>212.82051282051282</v>
      </c>
      <c r="DH15" s="44">
        <f t="shared" si="66"/>
        <v>2.0824120603015079</v>
      </c>
      <c r="DI15" s="44"/>
      <c r="DJ15" s="10">
        <f t="shared" si="67"/>
        <v>336.63455362877323</v>
      </c>
      <c r="DK15" s="10">
        <f t="shared" si="68"/>
        <v>215.00802825947326</v>
      </c>
      <c r="DL15" s="10">
        <f t="shared" si="69"/>
        <v>184.44914033234085</v>
      </c>
      <c r="DM15" s="52">
        <f t="shared" si="13"/>
        <v>1954.5</v>
      </c>
      <c r="DN15" s="10">
        <f t="shared" si="70"/>
        <v>82.514382541439545</v>
      </c>
      <c r="DO15" s="10">
        <f t="shared" si="71"/>
        <v>38.606429571852004</v>
      </c>
      <c r="DP15" s="10">
        <f t="shared" si="72"/>
        <v>28.371372488171971</v>
      </c>
      <c r="DQ15" s="1" t="s">
        <v>74</v>
      </c>
    </row>
    <row r="16" spans="1:121">
      <c r="A16" s="52">
        <v>1959.5</v>
      </c>
      <c r="B16" s="20">
        <v>7.9</v>
      </c>
      <c r="C16" s="20">
        <v>10.8</v>
      </c>
      <c r="D16" s="20">
        <v>8.6999999999999993</v>
      </c>
      <c r="E16" s="20">
        <v>27.4</v>
      </c>
      <c r="F16" s="20">
        <v>13.8</v>
      </c>
      <c r="G16" s="20">
        <v>11.6</v>
      </c>
      <c r="H16" s="20">
        <v>10.199999999999999</v>
      </c>
      <c r="I16" s="20">
        <v>9</v>
      </c>
      <c r="J16" s="20">
        <v>7.9</v>
      </c>
      <c r="K16" s="20">
        <v>6.7</v>
      </c>
      <c r="L16" s="30">
        <v>5.6</v>
      </c>
      <c r="M16" s="31">
        <v>4.4000000000000004</v>
      </c>
      <c r="N16" s="32">
        <v>3.4</v>
      </c>
      <c r="O16" s="1">
        <v>621</v>
      </c>
      <c r="P16" s="1">
        <v>737</v>
      </c>
      <c r="Q16" s="41">
        <f t="shared" si="73"/>
        <v>0.13800000000014734</v>
      </c>
      <c r="R16" s="41">
        <f t="shared" si="74"/>
        <v>0</v>
      </c>
      <c r="S16" s="1">
        <f t="shared" si="2"/>
        <v>1959.5</v>
      </c>
      <c r="T16" s="24">
        <v>33.4</v>
      </c>
      <c r="U16" s="1">
        <v>8645</v>
      </c>
      <c r="W16" s="1">
        <f t="shared" si="14"/>
        <v>1959.5</v>
      </c>
      <c r="X16" s="20">
        <v>4.8</v>
      </c>
      <c r="Y16" s="20">
        <v>9.6999999999999993</v>
      </c>
      <c r="Z16" s="20">
        <v>8.6</v>
      </c>
      <c r="AA16" s="20">
        <v>23.1</v>
      </c>
      <c r="AB16" s="20">
        <v>14.2</v>
      </c>
      <c r="AC16" s="20">
        <v>12.2</v>
      </c>
      <c r="AD16" s="20">
        <v>10.7</v>
      </c>
      <c r="AE16" s="20">
        <v>9.6</v>
      </c>
      <c r="AF16" s="20">
        <v>8.4</v>
      </c>
      <c r="AG16" s="20">
        <v>7.2</v>
      </c>
      <c r="AH16" s="30">
        <f>AH17*14.5/14.8</f>
        <v>5.97635135135135</v>
      </c>
      <c r="AI16" s="31">
        <f>AI17*14.5/14.8</f>
        <v>4.8006756756756763</v>
      </c>
      <c r="AJ16" s="32">
        <f>AJ17*14.5/14.8</f>
        <v>3.7229729729729724</v>
      </c>
      <c r="AK16" s="1">
        <v>585</v>
      </c>
      <c r="AL16" s="1">
        <v>653</v>
      </c>
      <c r="AM16" s="52">
        <f t="shared" si="4"/>
        <v>1959.5</v>
      </c>
      <c r="AN16" s="20">
        <v>29.1</v>
      </c>
      <c r="AO16" s="41">
        <f t="shared" si="75"/>
        <v>-9.9999999999994316E-2</v>
      </c>
      <c r="AP16" s="56">
        <f t="shared" si="76"/>
        <v>4.2999999999999972</v>
      </c>
      <c r="AQ16" s="56">
        <v>11.80704945515507</v>
      </c>
      <c r="AR16" s="56">
        <f t="shared" si="77"/>
        <v>77.100032942162613</v>
      </c>
      <c r="AS16" s="52">
        <f t="shared" si="5"/>
        <v>1959.5</v>
      </c>
      <c r="AT16" s="10">
        <f t="shared" si="15"/>
        <v>5822.3</v>
      </c>
      <c r="AU16" s="10">
        <f t="shared" si="16"/>
        <v>1989.9</v>
      </c>
      <c r="AV16" s="10">
        <f t="shared" si="17"/>
        <v>1282.3799999999999</v>
      </c>
      <c r="AW16" s="10">
        <v>2018</v>
      </c>
      <c r="AX16" s="10">
        <f t="shared" si="18"/>
        <v>1017.06</v>
      </c>
      <c r="AY16" s="10">
        <f t="shared" si="19"/>
        <v>854.91999999999985</v>
      </c>
      <c r="AZ16" s="10">
        <f t="shared" si="20"/>
        <v>751.7399999999999</v>
      </c>
      <c r="BA16" s="10">
        <f t="shared" si="21"/>
        <v>663.3</v>
      </c>
      <c r="BB16" s="10">
        <f t="shared" si="22"/>
        <v>582.2299999999999</v>
      </c>
      <c r="BC16" s="10">
        <f t="shared" si="23"/>
        <v>493.79</v>
      </c>
      <c r="BD16" s="10">
        <f t="shared" si="24"/>
        <v>412.71999999999997</v>
      </c>
      <c r="BE16" s="10">
        <f t="shared" si="25"/>
        <v>324.28000000000003</v>
      </c>
      <c r="BF16" s="10">
        <f>P16*(N16/100)/0.1</f>
        <v>250.58</v>
      </c>
      <c r="BG16" s="52">
        <f t="shared" si="7"/>
        <v>1959.5</v>
      </c>
      <c r="BI16" s="26">
        <f t="shared" si="26"/>
        <v>12.87425149700598</v>
      </c>
      <c r="BJ16" s="20">
        <f t="shared" si="27"/>
        <v>4.2999999999999972</v>
      </c>
      <c r="BK16" s="20"/>
      <c r="BL16" s="1">
        <f t="shared" si="28"/>
        <v>1959.5</v>
      </c>
      <c r="BM16" s="10">
        <f t="shared" si="78"/>
        <v>3134.4</v>
      </c>
      <c r="BN16" s="10">
        <f t="shared" si="29"/>
        <v>1583.5249999999999</v>
      </c>
      <c r="BO16" s="10">
        <f t="shared" si="30"/>
        <v>1123.1599999999999</v>
      </c>
      <c r="BP16" s="10">
        <v>1512</v>
      </c>
      <c r="BQ16" s="10">
        <f t="shared" si="31"/>
        <v>927.25999999999976</v>
      </c>
      <c r="BR16" s="10">
        <f t="shared" si="32"/>
        <v>796.66</v>
      </c>
      <c r="BS16" s="10">
        <f t="shared" si="33"/>
        <v>698.70999999999992</v>
      </c>
      <c r="BT16" s="10">
        <f t="shared" si="34"/>
        <v>626.88</v>
      </c>
      <c r="BU16" s="10">
        <f t="shared" si="35"/>
        <v>548.52</v>
      </c>
      <c r="BV16" s="10">
        <f t="shared" si="36"/>
        <v>470.16</v>
      </c>
      <c r="BW16" s="10">
        <f t="shared" si="37"/>
        <v>390.25574324324316</v>
      </c>
      <c r="BX16" s="10">
        <f t="shared" si="38"/>
        <v>313.48412162162168</v>
      </c>
      <c r="BY16" s="10">
        <f>AL16*(AJ16/100)/0.1</f>
        <v>243.11013513513507</v>
      </c>
      <c r="BZ16" s="1">
        <f t="shared" si="39"/>
        <v>1959.5</v>
      </c>
      <c r="CB16" s="6">
        <f t="shared" si="40"/>
        <v>1959.5</v>
      </c>
      <c r="CC16" s="31">
        <f t="shared" si="41"/>
        <v>46.16560465795304</v>
      </c>
      <c r="CD16" s="31">
        <f t="shared" si="42"/>
        <v>20.421880496507374</v>
      </c>
      <c r="CE16" s="31">
        <f t="shared" si="43"/>
        <v>12.415976543614221</v>
      </c>
      <c r="CF16" s="31">
        <f t="shared" si="44"/>
        <v>25.074331020812686</v>
      </c>
      <c r="CG16" s="31">
        <f t="shared" si="45"/>
        <v>8.8293709319017744</v>
      </c>
      <c r="CH16" s="31">
        <f t="shared" si="46"/>
        <v>6.814672717915113</v>
      </c>
      <c r="CI16" s="31">
        <f t="shared" si="47"/>
        <v>7.0543006890680262</v>
      </c>
      <c r="CJ16" s="31">
        <f t="shared" si="48"/>
        <v>5.4907281772953356</v>
      </c>
      <c r="CK16" s="31">
        <f t="shared" si="49"/>
        <v>5.7898081514178124</v>
      </c>
      <c r="CL16" s="31">
        <f t="shared" si="50"/>
        <v>4.7854351039915741</v>
      </c>
      <c r="CM16" s="31">
        <f t="shared" si="51"/>
        <v>5.4429775045446824</v>
      </c>
      <c r="CN16" s="31">
        <f t="shared" si="52"/>
        <v>3.3291841551678631</v>
      </c>
      <c r="CO16" s="32">
        <f t="shared" si="53"/>
        <v>2.9810299564470211</v>
      </c>
      <c r="CP16" s="20"/>
      <c r="CQ16" s="20"/>
      <c r="CR16" s="1">
        <f t="shared" si="10"/>
        <v>1959.5</v>
      </c>
      <c r="CT16" s="1">
        <f t="shared" si="11"/>
        <v>1959.5</v>
      </c>
      <c r="CU16" s="10">
        <f t="shared" si="54"/>
        <v>937.56843800322065</v>
      </c>
      <c r="CV16" s="10">
        <f t="shared" si="55"/>
        <v>320.43478260869563</v>
      </c>
      <c r="CW16" s="10">
        <f t="shared" si="56"/>
        <v>53.010198604401502</v>
      </c>
      <c r="CX16" s="10">
        <f t="shared" si="57"/>
        <v>40.351046698872786</v>
      </c>
      <c r="CY16" s="1">
        <f t="shared" si="58"/>
        <v>1959.5</v>
      </c>
      <c r="CZ16" s="10">
        <f t="shared" si="59"/>
        <v>535.79487179487182</v>
      </c>
      <c r="DA16" s="10">
        <f t="shared" si="60"/>
        <v>270.68803418803418</v>
      </c>
      <c r="DB16" s="10">
        <f t="shared" si="61"/>
        <v>53.951566951566946</v>
      </c>
      <c r="DC16" s="10">
        <f t="shared" si="62"/>
        <v>41.557288057288048</v>
      </c>
      <c r="DD16" s="1">
        <f t="shared" si="12"/>
        <v>1959.5</v>
      </c>
      <c r="DE16" s="10">
        <f t="shared" si="63"/>
        <v>389.58333333333337</v>
      </c>
      <c r="DF16" s="10">
        <f t="shared" si="64"/>
        <v>243.78698224852073</v>
      </c>
      <c r="DG16" s="10">
        <f t="shared" si="65"/>
        <v>216.66666666666663</v>
      </c>
      <c r="DH16" s="44">
        <f t="shared" si="66"/>
        <v>2.08955223880597</v>
      </c>
      <c r="DI16" s="44"/>
      <c r="DJ16" s="10">
        <f t="shared" si="67"/>
        <v>322.22222222222223</v>
      </c>
      <c r="DK16" s="10">
        <f t="shared" si="68"/>
        <v>207.2222222222222</v>
      </c>
      <c r="DL16" s="10">
        <f t="shared" si="69"/>
        <v>211.17717003567182</v>
      </c>
      <c r="DM16" s="52">
        <f t="shared" si="13"/>
        <v>1959.5</v>
      </c>
      <c r="DN16" s="10">
        <f t="shared" si="70"/>
        <v>67.361111111111143</v>
      </c>
      <c r="DO16" s="10">
        <f t="shared" si="71"/>
        <v>36.564760026298529</v>
      </c>
      <c r="DP16" s="10">
        <f t="shared" si="72"/>
        <v>5.4894966309948074</v>
      </c>
      <c r="DQ16" s="1" t="s">
        <v>75</v>
      </c>
    </row>
    <row r="17" spans="1:121">
      <c r="A17" s="52">
        <v>1964.5</v>
      </c>
      <c r="B17" s="20">
        <v>7.7</v>
      </c>
      <c r="C17" s="20">
        <v>10.6</v>
      </c>
      <c r="D17" s="20">
        <v>8.6999999999999993</v>
      </c>
      <c r="E17" s="20">
        <v>27</v>
      </c>
      <c r="F17" s="20">
        <v>13.9</v>
      </c>
      <c r="G17" s="20">
        <v>11.7</v>
      </c>
      <c r="H17" s="20">
        <v>10.1</v>
      </c>
      <c r="I17" s="20">
        <v>9.1</v>
      </c>
      <c r="J17" s="20">
        <v>7.9</v>
      </c>
      <c r="K17" s="20">
        <v>6.8</v>
      </c>
      <c r="L17" s="20">
        <v>5.6</v>
      </c>
      <c r="M17" s="20">
        <v>4.5</v>
      </c>
      <c r="N17" s="20">
        <v>3.4</v>
      </c>
      <c r="O17" s="1">
        <v>849</v>
      </c>
      <c r="P17" s="1">
        <v>1003</v>
      </c>
      <c r="Q17" s="41">
        <f t="shared" si="73"/>
        <v>1.5119999999999436</v>
      </c>
      <c r="R17" s="41">
        <f t="shared" si="74"/>
        <v>0</v>
      </c>
      <c r="S17" s="1">
        <f t="shared" si="2"/>
        <v>1964.5</v>
      </c>
      <c r="T17" s="24">
        <v>33</v>
      </c>
      <c r="U17" s="1">
        <v>9752</v>
      </c>
      <c r="W17" s="1">
        <f t="shared" si="14"/>
        <v>1964.5</v>
      </c>
      <c r="X17" s="20">
        <v>5</v>
      </c>
      <c r="Y17" s="20">
        <v>9.5</v>
      </c>
      <c r="Z17" s="20">
        <v>8.5</v>
      </c>
      <c r="AA17" s="20">
        <v>23</v>
      </c>
      <c r="AB17" s="20">
        <v>14.2</v>
      </c>
      <c r="AC17" s="20">
        <v>12.3</v>
      </c>
      <c r="AD17" s="20">
        <v>10.8</v>
      </c>
      <c r="AE17" s="20">
        <v>9.5</v>
      </c>
      <c r="AF17" s="20">
        <v>8.1999999999999993</v>
      </c>
      <c r="AG17" s="20">
        <v>7.2</v>
      </c>
      <c r="AH17" s="20">
        <v>6.1</v>
      </c>
      <c r="AI17" s="20">
        <v>4.9000000000000004</v>
      </c>
      <c r="AJ17" s="20">
        <v>3.8</v>
      </c>
      <c r="AK17" s="1">
        <v>780</v>
      </c>
      <c r="AL17" s="1">
        <v>874</v>
      </c>
      <c r="AM17" s="52">
        <f t="shared" si="4"/>
        <v>1964.5</v>
      </c>
      <c r="AN17" s="20">
        <v>28.8</v>
      </c>
      <c r="AO17" s="41">
        <f t="shared" si="75"/>
        <v>0</v>
      </c>
      <c r="AP17" s="56">
        <f t="shared" si="76"/>
        <v>4.1999999999999993</v>
      </c>
      <c r="AQ17" s="56">
        <v>12.895288528459467</v>
      </c>
      <c r="AR17" s="56">
        <f t="shared" si="77"/>
        <v>112.70482173873575</v>
      </c>
      <c r="AS17" s="52">
        <f t="shared" si="5"/>
        <v>1964.5</v>
      </c>
      <c r="AT17" s="10">
        <f t="shared" si="15"/>
        <v>7723.0999999999995</v>
      </c>
      <c r="AU17" s="10">
        <f t="shared" si="16"/>
        <v>2657.95</v>
      </c>
      <c r="AV17" s="10">
        <f t="shared" si="17"/>
        <v>1745.2199999999998</v>
      </c>
      <c r="AW17" s="10">
        <v>2698</v>
      </c>
      <c r="AX17" s="10">
        <f t="shared" si="18"/>
        <v>1394.1699999999998</v>
      </c>
      <c r="AY17" s="10">
        <f t="shared" si="19"/>
        <v>1173.51</v>
      </c>
      <c r="AZ17" s="10">
        <f t="shared" si="20"/>
        <v>1013.03</v>
      </c>
      <c r="BA17" s="10">
        <f t="shared" si="21"/>
        <v>912.7299999999999</v>
      </c>
      <c r="BB17" s="10">
        <f t="shared" si="22"/>
        <v>792.36999999999989</v>
      </c>
      <c r="BC17" s="10">
        <f t="shared" si="23"/>
        <v>682.04000000000008</v>
      </c>
      <c r="BD17" s="10">
        <f t="shared" si="24"/>
        <v>561.67999999999984</v>
      </c>
      <c r="BE17" s="10">
        <f t="shared" si="25"/>
        <v>451.34999999999997</v>
      </c>
      <c r="BF17" s="10">
        <v>336</v>
      </c>
      <c r="BG17" s="52">
        <f t="shared" si="7"/>
        <v>1964.5</v>
      </c>
      <c r="BI17" s="26">
        <f t="shared" si="26"/>
        <v>12.727272727272725</v>
      </c>
      <c r="BJ17" s="20">
        <f t="shared" si="27"/>
        <v>4.1999999999999993</v>
      </c>
      <c r="BK17" s="20"/>
      <c r="BL17" s="1">
        <f t="shared" si="28"/>
        <v>1964.5</v>
      </c>
      <c r="BM17" s="10">
        <f t="shared" si="78"/>
        <v>4370</v>
      </c>
      <c r="BN17" s="10">
        <f t="shared" si="29"/>
        <v>2075.75</v>
      </c>
      <c r="BO17" s="10">
        <f t="shared" si="30"/>
        <v>1485.8</v>
      </c>
      <c r="BP17" s="10">
        <v>2012</v>
      </c>
      <c r="BQ17" s="10">
        <f t="shared" si="31"/>
        <v>1241.08</v>
      </c>
      <c r="BR17" s="10">
        <f t="shared" si="32"/>
        <v>1075.02</v>
      </c>
      <c r="BS17" s="10">
        <f t="shared" si="33"/>
        <v>943.92000000000007</v>
      </c>
      <c r="BT17" s="10">
        <f t="shared" si="34"/>
        <v>830.3</v>
      </c>
      <c r="BU17" s="10">
        <f t="shared" si="35"/>
        <v>716.67999999999984</v>
      </c>
      <c r="BV17" s="10">
        <f t="shared" si="36"/>
        <v>629.28</v>
      </c>
      <c r="BW17" s="10">
        <f t="shared" si="37"/>
        <v>533.14</v>
      </c>
      <c r="BX17" s="10">
        <f t="shared" si="38"/>
        <v>428.26</v>
      </c>
      <c r="BY17" s="10">
        <v>335</v>
      </c>
      <c r="BZ17" s="1">
        <f t="shared" si="39"/>
        <v>1964.5</v>
      </c>
      <c r="CB17" s="1">
        <f t="shared" si="40"/>
        <v>1964.5</v>
      </c>
      <c r="CC17" s="20">
        <f t="shared" si="41"/>
        <v>43.416503735546605</v>
      </c>
      <c r="CD17" s="20">
        <f t="shared" si="42"/>
        <v>21.904099023683663</v>
      </c>
      <c r="CE17" s="20">
        <f t="shared" si="43"/>
        <v>14.864601597506326</v>
      </c>
      <c r="CF17" s="20">
        <f t="shared" si="44"/>
        <v>25.42624166048925</v>
      </c>
      <c r="CG17" s="20">
        <f t="shared" si="45"/>
        <v>10.98072688409591</v>
      </c>
      <c r="CH17" s="20">
        <f t="shared" si="46"/>
        <v>8.3927704067285323</v>
      </c>
      <c r="CI17" s="20">
        <f t="shared" si="47"/>
        <v>6.8221079336248582</v>
      </c>
      <c r="CJ17" s="20">
        <f t="shared" si="48"/>
        <v>9.0311483133018484</v>
      </c>
      <c r="CK17" s="20">
        <f t="shared" si="49"/>
        <v>9.5523555914534963</v>
      </c>
      <c r="CL17" s="20">
        <f t="shared" si="50"/>
        <v>7.7356166793736589</v>
      </c>
      <c r="CM17" s="20">
        <f t="shared" si="51"/>
        <v>5.0811850163794077</v>
      </c>
      <c r="CN17" s="20">
        <f t="shared" si="52"/>
        <v>5.1157638196521491</v>
      </c>
      <c r="CO17" s="20">
        <f t="shared" si="53"/>
        <v>0.29761904761904762</v>
      </c>
      <c r="CP17" s="20"/>
      <c r="CQ17" s="20"/>
      <c r="CR17" s="1">
        <f t="shared" si="10"/>
        <v>1964.5</v>
      </c>
      <c r="CT17" s="1">
        <f t="shared" si="11"/>
        <v>1964.5</v>
      </c>
      <c r="CU17" s="10">
        <f t="shared" si="54"/>
        <v>909.67020023557131</v>
      </c>
      <c r="CV17" s="10">
        <f t="shared" si="55"/>
        <v>313.0683156654888</v>
      </c>
      <c r="CW17" s="10">
        <f t="shared" si="56"/>
        <v>52.965449548488408</v>
      </c>
      <c r="CX17" s="10">
        <f t="shared" si="57"/>
        <v>39.57597173144876</v>
      </c>
      <c r="CY17" s="1">
        <f t="shared" si="58"/>
        <v>1964.5</v>
      </c>
      <c r="CZ17" s="10">
        <f t="shared" si="59"/>
        <v>560.25641025641028</v>
      </c>
      <c r="DA17" s="10">
        <f t="shared" si="60"/>
        <v>266.12179487179486</v>
      </c>
      <c r="DB17" s="10">
        <f t="shared" si="61"/>
        <v>55.401709401709411</v>
      </c>
      <c r="DC17" s="10">
        <f t="shared" si="62"/>
        <v>42.948717948717949</v>
      </c>
      <c r="DD17" s="1">
        <f t="shared" si="12"/>
        <v>1964.5</v>
      </c>
      <c r="DE17" s="10">
        <f t="shared" si="63"/>
        <v>381.25</v>
      </c>
      <c r="DF17" s="10">
        <f t="shared" si="64"/>
        <v>240.58823529411765</v>
      </c>
      <c r="DG17" s="10">
        <f t="shared" si="65"/>
        <v>215.18987341772151</v>
      </c>
      <c r="DH17" s="44">
        <f t="shared" si="66"/>
        <v>2.0768472906403943</v>
      </c>
      <c r="DI17" s="44"/>
      <c r="DJ17" s="10">
        <f t="shared" si="67"/>
        <v>327.68361581920908</v>
      </c>
      <c r="DK17" s="10">
        <f t="shared" si="68"/>
        <v>210.16949152542375</v>
      </c>
      <c r="DL17" s="10">
        <f t="shared" si="69"/>
        <v>203.44827586206898</v>
      </c>
      <c r="DM17" s="52">
        <f t="shared" si="13"/>
        <v>1964.5</v>
      </c>
      <c r="DN17" s="10">
        <f t="shared" si="70"/>
        <v>53.566384180790919</v>
      </c>
      <c r="DO17" s="10">
        <f t="shared" si="71"/>
        <v>30.418743768693901</v>
      </c>
      <c r="DP17" s="10">
        <f t="shared" si="72"/>
        <v>11.741597555652532</v>
      </c>
      <c r="DQ17" s="1" t="s">
        <v>76</v>
      </c>
    </row>
    <row r="18" spans="1:121">
      <c r="A18" s="52">
        <f t="shared" ref="A18:A27" si="79">A17+1</f>
        <v>1965.5</v>
      </c>
      <c r="B18" s="20">
        <v>7.8</v>
      </c>
      <c r="C18" s="20">
        <v>10.7</v>
      </c>
      <c r="D18" s="20">
        <v>8.8000000000000007</v>
      </c>
      <c r="E18" s="20">
        <v>27.3</v>
      </c>
      <c r="F18" s="20">
        <v>13.8</v>
      </c>
      <c r="G18" s="20">
        <v>11.7</v>
      </c>
      <c r="H18" s="20">
        <v>10.3</v>
      </c>
      <c r="I18" s="20">
        <v>9.1</v>
      </c>
      <c r="J18" s="20">
        <v>7.9</v>
      </c>
      <c r="K18" s="20">
        <v>6.7</v>
      </c>
      <c r="L18" s="20">
        <v>5.6</v>
      </c>
      <c r="M18" s="20">
        <v>4.4000000000000004</v>
      </c>
      <c r="N18" s="20">
        <v>3.3</v>
      </c>
      <c r="O18" s="1">
        <v>904</v>
      </c>
      <c r="P18" s="1">
        <v>1071</v>
      </c>
      <c r="Q18" s="41">
        <f t="shared" si="73"/>
        <v>-0.64499999999998181</v>
      </c>
      <c r="R18" s="41">
        <f t="shared" si="74"/>
        <v>-9.9999999999994316E-2</v>
      </c>
      <c r="S18" s="1">
        <f t="shared" si="2"/>
        <v>1965.5</v>
      </c>
      <c r="T18" s="24">
        <v>33.5</v>
      </c>
      <c r="U18" s="1">
        <v>9885</v>
      </c>
      <c r="W18" s="1">
        <f t="shared" si="14"/>
        <v>1965.5</v>
      </c>
      <c r="X18" s="20">
        <v>4.8</v>
      </c>
      <c r="Y18" s="20">
        <v>9.5</v>
      </c>
      <c r="Z18" s="20">
        <v>8.5</v>
      </c>
      <c r="AA18" s="20">
        <v>22.8</v>
      </c>
      <c r="AB18" s="20">
        <v>14.3</v>
      </c>
      <c r="AC18" s="20">
        <v>12.3</v>
      </c>
      <c r="AD18" s="20">
        <v>10.8</v>
      </c>
      <c r="AE18" s="20">
        <v>9.5</v>
      </c>
      <c r="AF18" s="20">
        <v>8.4</v>
      </c>
      <c r="AG18" s="20">
        <v>7.2</v>
      </c>
      <c r="AH18" s="20">
        <v>6</v>
      </c>
      <c r="AI18" s="20">
        <v>4.8</v>
      </c>
      <c r="AJ18" s="20">
        <v>3.7</v>
      </c>
      <c r="AK18" s="1">
        <v>817</v>
      </c>
      <c r="AL18" s="1">
        <v>915</v>
      </c>
      <c r="AM18" s="52">
        <f t="shared" si="4"/>
        <v>1965.5</v>
      </c>
      <c r="AN18" s="20">
        <v>28.9</v>
      </c>
      <c r="AO18" s="41">
        <f t="shared" si="75"/>
        <v>-0.20000000000000284</v>
      </c>
      <c r="AP18" s="56">
        <f t="shared" si="76"/>
        <v>4.6000000000000014</v>
      </c>
      <c r="AQ18" s="56">
        <v>13.735508572393796</v>
      </c>
      <c r="AR18" s="56">
        <f t="shared" si="77"/>
        <v>125.67990343740323</v>
      </c>
      <c r="AS18" s="52">
        <f t="shared" si="5"/>
        <v>1965.5</v>
      </c>
      <c r="AT18" s="10">
        <f t="shared" si="15"/>
        <v>8353.7999999999993</v>
      </c>
      <c r="AU18" s="10">
        <f t="shared" si="16"/>
        <v>2864.9249999999997</v>
      </c>
      <c r="AV18" s="10">
        <f t="shared" si="17"/>
        <v>1884.96</v>
      </c>
      <c r="AW18" s="10">
        <v>2925</v>
      </c>
      <c r="AX18" s="10">
        <f t="shared" si="18"/>
        <v>1477.98</v>
      </c>
      <c r="AY18" s="10">
        <f t="shared" si="19"/>
        <v>1253.0699999999997</v>
      </c>
      <c r="AZ18" s="10">
        <f t="shared" si="20"/>
        <v>1103.1299999999999</v>
      </c>
      <c r="BA18" s="10">
        <f t="shared" si="21"/>
        <v>974.6099999999999</v>
      </c>
      <c r="BB18" s="10">
        <f t="shared" si="22"/>
        <v>846.08999999999992</v>
      </c>
      <c r="BC18" s="10">
        <f t="shared" si="23"/>
        <v>717.57</v>
      </c>
      <c r="BD18" s="10">
        <f t="shared" si="24"/>
        <v>599.75999999999988</v>
      </c>
      <c r="BE18" s="10">
        <f t="shared" si="25"/>
        <v>471.24</v>
      </c>
      <c r="BF18" s="10">
        <v>348</v>
      </c>
      <c r="BG18" s="52">
        <f t="shared" si="7"/>
        <v>1965.5</v>
      </c>
      <c r="BI18" s="26">
        <f t="shared" si="26"/>
        <v>13.731343283582094</v>
      </c>
      <c r="BJ18" s="20">
        <f t="shared" si="27"/>
        <v>4.6000000000000014</v>
      </c>
      <c r="BK18" s="20"/>
      <c r="BL18" s="1">
        <f t="shared" si="28"/>
        <v>1965.5</v>
      </c>
      <c r="BM18" s="10">
        <f t="shared" si="78"/>
        <v>4392</v>
      </c>
      <c r="BN18" s="10">
        <f t="shared" si="29"/>
        <v>2173.125</v>
      </c>
      <c r="BO18" s="10">
        <f t="shared" si="30"/>
        <v>1555.5</v>
      </c>
      <c r="BP18" s="10">
        <v>2096</v>
      </c>
      <c r="BQ18" s="10">
        <f t="shared" si="31"/>
        <v>1308.4500000000003</v>
      </c>
      <c r="BR18" s="10">
        <f t="shared" si="32"/>
        <v>1125.45</v>
      </c>
      <c r="BS18" s="10">
        <f t="shared" si="33"/>
        <v>988.2</v>
      </c>
      <c r="BT18" s="10">
        <f t="shared" si="34"/>
        <v>869.24999999999989</v>
      </c>
      <c r="BU18" s="10">
        <f t="shared" si="35"/>
        <v>768.59999999999991</v>
      </c>
      <c r="BV18" s="10">
        <f t="shared" si="36"/>
        <v>658.80000000000007</v>
      </c>
      <c r="BW18" s="10">
        <f t="shared" si="37"/>
        <v>549</v>
      </c>
      <c r="BX18" s="10">
        <f t="shared" si="38"/>
        <v>439.2</v>
      </c>
      <c r="BY18" s="10">
        <v>340</v>
      </c>
      <c r="BZ18" s="1">
        <f t="shared" si="39"/>
        <v>1965.5</v>
      </c>
      <c r="CB18" s="1">
        <f t="shared" si="40"/>
        <v>1965.5</v>
      </c>
      <c r="CC18" s="20">
        <f t="shared" si="41"/>
        <v>47.425123895712126</v>
      </c>
      <c r="CD18" s="20">
        <f t="shared" si="42"/>
        <v>24.147228985051957</v>
      </c>
      <c r="CE18" s="20">
        <f t="shared" si="43"/>
        <v>17.478354978354979</v>
      </c>
      <c r="CF18" s="20">
        <f t="shared" si="44"/>
        <v>28.341880341880341</v>
      </c>
      <c r="CG18" s="20">
        <f t="shared" si="45"/>
        <v>11.470385255551479</v>
      </c>
      <c r="CH18" s="20">
        <f t="shared" si="46"/>
        <v>10.184586655174867</v>
      </c>
      <c r="CI18" s="20">
        <f t="shared" si="47"/>
        <v>10.418536346577453</v>
      </c>
      <c r="CJ18" s="20">
        <f t="shared" si="48"/>
        <v>10.810478037368796</v>
      </c>
      <c r="CK18" s="20">
        <f t="shared" si="49"/>
        <v>9.1586001489203301</v>
      </c>
      <c r="CL18" s="20">
        <f t="shared" si="50"/>
        <v>8.1901417283331206</v>
      </c>
      <c r="CM18" s="20">
        <f t="shared" si="51"/>
        <v>8.4633853541416375</v>
      </c>
      <c r="CN18" s="20">
        <f t="shared" si="52"/>
        <v>6.7990832696715087</v>
      </c>
      <c r="CO18" s="20">
        <f t="shared" si="53"/>
        <v>2.2988505747126435</v>
      </c>
      <c r="CP18" s="20"/>
      <c r="CQ18" s="20"/>
      <c r="CR18" s="1">
        <f t="shared" si="10"/>
        <v>1965.5</v>
      </c>
      <c r="CT18" s="1">
        <f t="shared" si="11"/>
        <v>1965.5</v>
      </c>
      <c r="CU18" s="10">
        <f t="shared" si="54"/>
        <v>924.09292035398221</v>
      </c>
      <c r="CV18" s="10">
        <f t="shared" si="55"/>
        <v>316.91648230088498</v>
      </c>
      <c r="CW18" s="10">
        <f t="shared" si="56"/>
        <v>52.323008849557525</v>
      </c>
      <c r="CX18" s="10">
        <f t="shared" si="57"/>
        <v>38.495575221238937</v>
      </c>
      <c r="CY18" s="1">
        <f t="shared" si="58"/>
        <v>1965.5</v>
      </c>
      <c r="CZ18" s="10">
        <f t="shared" si="59"/>
        <v>537.57649938800489</v>
      </c>
      <c r="DA18" s="10">
        <f t="shared" si="60"/>
        <v>265.98837209302326</v>
      </c>
      <c r="DB18" s="10">
        <f t="shared" si="61"/>
        <v>54.190126478988169</v>
      </c>
      <c r="DC18" s="10">
        <f t="shared" si="62"/>
        <v>41.615667074663399</v>
      </c>
      <c r="DD18" s="1">
        <f t="shared" si="12"/>
        <v>1965.5</v>
      </c>
      <c r="DE18" s="10">
        <f t="shared" si="63"/>
        <v>381.4432989690722</v>
      </c>
      <c r="DF18" s="10">
        <f t="shared" si="64"/>
        <v>241.76470588235293</v>
      </c>
      <c r="DG18" s="10">
        <f t="shared" si="65"/>
        <v>220.77922077922076</v>
      </c>
      <c r="DH18" s="44">
        <f t="shared" si="66"/>
        <v>2.1119999999999997</v>
      </c>
      <c r="DI18" s="44"/>
      <c r="DJ18" s="10">
        <f t="shared" si="67"/>
        <v>319.55307262569835</v>
      </c>
      <c r="DK18" s="10">
        <f t="shared" si="68"/>
        <v>207.26256983240225</v>
      </c>
      <c r="DL18" s="10">
        <f t="shared" si="69"/>
        <v>210.58823529411762</v>
      </c>
      <c r="DM18" s="52">
        <f t="shared" si="13"/>
        <v>1965.5</v>
      </c>
      <c r="DN18" s="10">
        <f t="shared" si="70"/>
        <v>61.890226343373854</v>
      </c>
      <c r="DO18" s="10">
        <f t="shared" si="71"/>
        <v>34.502136049950678</v>
      </c>
      <c r="DP18" s="10">
        <f t="shared" si="72"/>
        <v>10.190985485103141</v>
      </c>
      <c r="DQ18" s="1" t="s">
        <v>77</v>
      </c>
    </row>
    <row r="19" spans="1:121">
      <c r="A19" s="52">
        <f t="shared" si="79"/>
        <v>1966.5</v>
      </c>
      <c r="B19" s="20">
        <v>7.2</v>
      </c>
      <c r="C19" s="20">
        <v>10.4</v>
      </c>
      <c r="D19" s="20">
        <v>8.8000000000000007</v>
      </c>
      <c r="E19" s="20">
        <v>26.4</v>
      </c>
      <c r="F19" s="20">
        <v>13.9</v>
      </c>
      <c r="G19" s="20">
        <v>11.9</v>
      </c>
      <c r="H19" s="20">
        <v>10.4</v>
      </c>
      <c r="I19" s="20">
        <v>9.3000000000000007</v>
      </c>
      <c r="J19" s="20">
        <v>8</v>
      </c>
      <c r="K19" s="20">
        <v>6.8</v>
      </c>
      <c r="L19" s="20">
        <v>5.6</v>
      </c>
      <c r="M19" s="20">
        <v>4.5</v>
      </c>
      <c r="N19" s="20">
        <v>3.2</v>
      </c>
      <c r="O19" s="1">
        <v>952</v>
      </c>
      <c r="P19" s="1">
        <v>1107</v>
      </c>
      <c r="Q19" s="41">
        <f t="shared" si="73"/>
        <v>-1.2279999999998381</v>
      </c>
      <c r="R19" s="41">
        <f t="shared" si="74"/>
        <v>0</v>
      </c>
      <c r="S19" s="1">
        <f t="shared" si="2"/>
        <v>1966.5</v>
      </c>
      <c r="T19" s="24">
        <v>32.799999999999997</v>
      </c>
      <c r="U19" s="1">
        <v>10049</v>
      </c>
      <c r="W19" s="1">
        <f t="shared" si="14"/>
        <v>1966.5</v>
      </c>
      <c r="X19" s="20">
        <v>4.7</v>
      </c>
      <c r="Y19" s="20">
        <v>9.4</v>
      </c>
      <c r="Z19" s="20">
        <v>8.4</v>
      </c>
      <c r="AA19" s="20">
        <v>22.5</v>
      </c>
      <c r="AB19" s="20">
        <v>14.3</v>
      </c>
      <c r="AC19" s="20">
        <v>12.3</v>
      </c>
      <c r="AD19" s="20">
        <v>11</v>
      </c>
      <c r="AE19" s="20">
        <v>9.6</v>
      </c>
      <c r="AF19" s="20">
        <v>8.4</v>
      </c>
      <c r="AG19" s="20">
        <v>7.2</v>
      </c>
      <c r="AH19" s="20">
        <v>6.1</v>
      </c>
      <c r="AI19" s="20">
        <v>4.9000000000000004</v>
      </c>
      <c r="AJ19" s="20">
        <v>3.7</v>
      </c>
      <c r="AK19" s="1">
        <v>851</v>
      </c>
      <c r="AL19" s="1">
        <v>946</v>
      </c>
      <c r="AM19" s="52">
        <f t="shared" si="4"/>
        <v>1966.5</v>
      </c>
      <c r="AN19" s="20">
        <v>28.7</v>
      </c>
      <c r="AO19" s="41">
        <f t="shared" si="75"/>
        <v>0</v>
      </c>
      <c r="AP19" s="56">
        <f t="shared" si="76"/>
        <v>4.0999999999999979</v>
      </c>
      <c r="AQ19" s="56">
        <v>13.759894319682958</v>
      </c>
      <c r="AR19" s="56">
        <f t="shared" si="77"/>
        <v>130.16860026420079</v>
      </c>
      <c r="AS19" s="52">
        <f t="shared" si="5"/>
        <v>1966.5</v>
      </c>
      <c r="AT19" s="10">
        <f t="shared" si="15"/>
        <v>7970.4000000000005</v>
      </c>
      <c r="AU19" s="10">
        <f t="shared" si="16"/>
        <v>2878.2000000000003</v>
      </c>
      <c r="AV19" s="10">
        <f t="shared" si="17"/>
        <v>1948.3200000000002</v>
      </c>
      <c r="AW19" s="10">
        <v>2930</v>
      </c>
      <c r="AX19" s="10">
        <f t="shared" si="18"/>
        <v>1538.73</v>
      </c>
      <c r="AY19" s="10">
        <f t="shared" si="19"/>
        <v>1317.33</v>
      </c>
      <c r="AZ19" s="10">
        <f t="shared" si="20"/>
        <v>1151.28</v>
      </c>
      <c r="BA19" s="10">
        <f t="shared" si="21"/>
        <v>1029.51</v>
      </c>
      <c r="BB19" s="10">
        <f t="shared" si="22"/>
        <v>885.6</v>
      </c>
      <c r="BC19" s="10">
        <f t="shared" si="23"/>
        <v>752.7600000000001</v>
      </c>
      <c r="BD19" s="10">
        <f t="shared" si="24"/>
        <v>619.91999999999985</v>
      </c>
      <c r="BE19" s="10">
        <f t="shared" si="25"/>
        <v>498.15</v>
      </c>
      <c r="BF19" s="10">
        <v>359</v>
      </c>
      <c r="BG19" s="52">
        <f t="shared" si="7"/>
        <v>1966.5</v>
      </c>
      <c r="BI19" s="26">
        <f t="shared" si="26"/>
        <v>12.499999999999995</v>
      </c>
      <c r="BJ19" s="20">
        <f t="shared" si="27"/>
        <v>4.0999999999999979</v>
      </c>
      <c r="BK19" s="20"/>
      <c r="BL19" s="1">
        <f t="shared" si="28"/>
        <v>1966.5</v>
      </c>
      <c r="BM19" s="10">
        <f t="shared" si="78"/>
        <v>4446.2</v>
      </c>
      <c r="BN19" s="10">
        <f t="shared" si="29"/>
        <v>2223.1</v>
      </c>
      <c r="BO19" s="10">
        <f t="shared" si="30"/>
        <v>1589.28</v>
      </c>
      <c r="BP19" s="10">
        <v>2132</v>
      </c>
      <c r="BQ19" s="10">
        <f t="shared" si="31"/>
        <v>1352.7800000000002</v>
      </c>
      <c r="BR19" s="10">
        <f t="shared" si="32"/>
        <v>1163.5800000000002</v>
      </c>
      <c r="BS19" s="10">
        <f t="shared" si="33"/>
        <v>1040.5999999999999</v>
      </c>
      <c r="BT19" s="10">
        <f t="shared" si="34"/>
        <v>908.16</v>
      </c>
      <c r="BU19" s="10">
        <f t="shared" si="35"/>
        <v>794.64</v>
      </c>
      <c r="BV19" s="10">
        <f t="shared" si="36"/>
        <v>681.12</v>
      </c>
      <c r="BW19" s="10">
        <f t="shared" si="37"/>
        <v>577.05999999999995</v>
      </c>
      <c r="BX19" s="10">
        <f t="shared" si="38"/>
        <v>463.53999999999996</v>
      </c>
      <c r="BY19" s="10">
        <v>348</v>
      </c>
      <c r="BZ19" s="1">
        <f t="shared" si="39"/>
        <v>1966.5</v>
      </c>
      <c r="CB19" s="1">
        <f t="shared" si="40"/>
        <v>1966.5</v>
      </c>
      <c r="CC19" s="20">
        <f t="shared" si="41"/>
        <v>44.216099568403095</v>
      </c>
      <c r="CD19" s="20">
        <f t="shared" si="42"/>
        <v>22.760753248558139</v>
      </c>
      <c r="CE19" s="20">
        <f t="shared" si="43"/>
        <v>18.428184281842828</v>
      </c>
      <c r="CF19" s="20">
        <f t="shared" si="44"/>
        <v>27.235494880546074</v>
      </c>
      <c r="CG19" s="20">
        <f t="shared" si="45"/>
        <v>12.084641230105335</v>
      </c>
      <c r="CH19" s="20">
        <f t="shared" si="46"/>
        <v>11.671335200746949</v>
      </c>
      <c r="CI19" s="20">
        <f t="shared" si="47"/>
        <v>9.6136474185254741</v>
      </c>
      <c r="CJ19" s="20">
        <f t="shared" si="48"/>
        <v>11.787160882361514</v>
      </c>
      <c r="CK19" s="20">
        <f t="shared" si="49"/>
        <v>10.271002710027105</v>
      </c>
      <c r="CL19" s="20">
        <f t="shared" si="50"/>
        <v>9.5169775227164148</v>
      </c>
      <c r="CM19" s="20">
        <f t="shared" si="51"/>
        <v>6.91379532842946</v>
      </c>
      <c r="CN19" s="20">
        <f t="shared" si="52"/>
        <v>6.9477065141021814</v>
      </c>
      <c r="CO19" s="20">
        <f t="shared" si="53"/>
        <v>3.0640668523676879</v>
      </c>
      <c r="CP19" s="20"/>
      <c r="CQ19" s="20"/>
      <c r="CR19" s="1">
        <f t="shared" si="10"/>
        <v>1966.5</v>
      </c>
      <c r="CT19" s="1">
        <f t="shared" si="11"/>
        <v>1966.5</v>
      </c>
      <c r="CU19" s="10">
        <f t="shared" si="54"/>
        <v>837.22689075630251</v>
      </c>
      <c r="CV19" s="10">
        <f t="shared" si="55"/>
        <v>302.33193277310926</v>
      </c>
      <c r="CW19" s="10">
        <f t="shared" si="56"/>
        <v>51.718137254901947</v>
      </c>
      <c r="CX19" s="10">
        <f t="shared" si="57"/>
        <v>37.710084033613448</v>
      </c>
      <c r="CY19" s="1">
        <f t="shared" si="58"/>
        <v>1966.5</v>
      </c>
      <c r="CZ19" s="10">
        <f t="shared" si="59"/>
        <v>522.46768507638069</v>
      </c>
      <c r="DA19" s="10">
        <f t="shared" si="60"/>
        <v>261.23384253819034</v>
      </c>
      <c r="DB19" s="10">
        <f t="shared" si="61"/>
        <v>54.390912651782216</v>
      </c>
      <c r="DC19" s="10">
        <f t="shared" si="62"/>
        <v>40.893066980023505</v>
      </c>
      <c r="DD19" s="1">
        <f t="shared" si="12"/>
        <v>1966.5</v>
      </c>
      <c r="DE19" s="10">
        <f t="shared" si="63"/>
        <v>357.36040609137058</v>
      </c>
      <c r="DF19" s="10">
        <f t="shared" si="64"/>
        <v>232.94797687861268</v>
      </c>
      <c r="DG19" s="10">
        <f t="shared" si="65"/>
        <v>224.67532467532467</v>
      </c>
      <c r="DH19" s="44">
        <f t="shared" si="66"/>
        <v>2.1293532338308463</v>
      </c>
      <c r="DI19" s="44"/>
      <c r="DJ19" s="10">
        <f t="shared" si="67"/>
        <v>313.33333333333337</v>
      </c>
      <c r="DK19" s="10">
        <f t="shared" si="68"/>
        <v>204.44444444444443</v>
      </c>
      <c r="DL19" s="10">
        <f t="shared" si="69"/>
        <v>209.30232558139531</v>
      </c>
      <c r="DM19" s="52">
        <f t="shared" si="13"/>
        <v>1966.5</v>
      </c>
      <c r="DN19" s="10">
        <f t="shared" si="70"/>
        <v>44.027072758037207</v>
      </c>
      <c r="DO19" s="10">
        <f t="shared" si="71"/>
        <v>28.50353243416825</v>
      </c>
      <c r="DP19" s="10">
        <f t="shared" si="72"/>
        <v>15.372999093929366</v>
      </c>
    </row>
    <row r="20" spans="1:121">
      <c r="A20" s="52">
        <f t="shared" si="79"/>
        <v>1967.5</v>
      </c>
      <c r="B20" s="20">
        <v>7</v>
      </c>
      <c r="C20" s="20">
        <v>10.4</v>
      </c>
      <c r="D20" s="20">
        <v>8.8000000000000007</v>
      </c>
      <c r="E20" s="20">
        <v>26.2</v>
      </c>
      <c r="F20" s="20">
        <v>14</v>
      </c>
      <c r="G20" s="20">
        <v>12</v>
      </c>
      <c r="H20" s="20">
        <v>10.4</v>
      </c>
      <c r="I20" s="20">
        <v>9.3000000000000007</v>
      </c>
      <c r="J20" s="20">
        <v>8</v>
      </c>
      <c r="K20" s="20">
        <v>6.8</v>
      </c>
      <c r="L20" s="20">
        <v>5.6</v>
      </c>
      <c r="M20" s="20">
        <v>4.4000000000000004</v>
      </c>
      <c r="N20" s="20">
        <v>3.2</v>
      </c>
      <c r="O20" s="1">
        <v>1001</v>
      </c>
      <c r="P20" s="1">
        <v>1162</v>
      </c>
      <c r="Q20" s="41">
        <f t="shared" si="73"/>
        <v>1.3899999999998727</v>
      </c>
      <c r="R20" s="41">
        <f t="shared" si="74"/>
        <v>9.9999999999994316E-2</v>
      </c>
      <c r="S20" s="1">
        <f t="shared" si="2"/>
        <v>1967.5</v>
      </c>
      <c r="T20" s="24">
        <v>32.799999999999997</v>
      </c>
      <c r="U20" s="1">
        <v>10410</v>
      </c>
      <c r="W20" s="1">
        <f t="shared" si="14"/>
        <v>1967.5</v>
      </c>
      <c r="X20" s="20">
        <v>4.5999999999999996</v>
      </c>
      <c r="Y20" s="20">
        <v>9.4</v>
      </c>
      <c r="Z20" s="20">
        <v>8.5</v>
      </c>
      <c r="AA20" s="20">
        <v>22.5</v>
      </c>
      <c r="AB20" s="20">
        <v>14.3</v>
      </c>
      <c r="AC20" s="20">
        <v>12.3</v>
      </c>
      <c r="AD20" s="20">
        <v>11.1</v>
      </c>
      <c r="AE20" s="20">
        <v>9.6999999999999993</v>
      </c>
      <c r="AF20" s="20">
        <v>8.4</v>
      </c>
      <c r="AG20" s="20">
        <v>7.2</v>
      </c>
      <c r="AH20" s="20">
        <v>6</v>
      </c>
      <c r="AI20" s="20">
        <v>4.8</v>
      </c>
      <c r="AJ20" s="20">
        <v>3.6</v>
      </c>
      <c r="AK20" s="1">
        <v>889</v>
      </c>
      <c r="AL20" s="1">
        <v>987</v>
      </c>
      <c r="AM20" s="52">
        <f t="shared" si="4"/>
        <v>1967.5</v>
      </c>
      <c r="AN20" s="20">
        <v>28.8</v>
      </c>
      <c r="AO20" s="41">
        <f t="shared" si="75"/>
        <v>-0.10000000000000853</v>
      </c>
      <c r="AP20" s="56">
        <f t="shared" si="76"/>
        <v>3.9999999999999964</v>
      </c>
      <c r="AQ20" s="56">
        <v>14.696071071071071</v>
      </c>
      <c r="AR20" s="56">
        <f t="shared" si="77"/>
        <v>145.05022147147147</v>
      </c>
      <c r="AS20" s="52">
        <f t="shared" si="5"/>
        <v>1967.5</v>
      </c>
      <c r="AT20" s="10">
        <f t="shared" si="15"/>
        <v>8134</v>
      </c>
      <c r="AU20" s="10">
        <f t="shared" si="16"/>
        <v>3021.2000000000003</v>
      </c>
      <c r="AV20" s="10">
        <f t="shared" si="17"/>
        <v>2045.1200000000001</v>
      </c>
      <c r="AW20" s="10">
        <v>3045</v>
      </c>
      <c r="AX20" s="10">
        <f t="shared" si="18"/>
        <v>1626.8</v>
      </c>
      <c r="AY20" s="10">
        <f t="shared" si="19"/>
        <v>1394.3999999999999</v>
      </c>
      <c r="AZ20" s="10">
        <f t="shared" si="20"/>
        <v>1208.48</v>
      </c>
      <c r="BA20" s="10">
        <f t="shared" si="21"/>
        <v>1080.6600000000001</v>
      </c>
      <c r="BB20" s="10">
        <f t="shared" si="22"/>
        <v>929.6</v>
      </c>
      <c r="BC20" s="10">
        <f t="shared" si="23"/>
        <v>790.16</v>
      </c>
      <c r="BD20" s="10">
        <f t="shared" si="24"/>
        <v>650.7199999999998</v>
      </c>
      <c r="BE20" s="10">
        <f t="shared" si="25"/>
        <v>511.28000000000003</v>
      </c>
      <c r="BF20" s="10">
        <v>369</v>
      </c>
      <c r="BG20" s="52">
        <f t="shared" si="7"/>
        <v>1967.5</v>
      </c>
      <c r="BI20" s="26">
        <f t="shared" si="26"/>
        <v>12.195121951219503</v>
      </c>
      <c r="BJ20" s="20">
        <f t="shared" si="27"/>
        <v>3.9999999999999964</v>
      </c>
      <c r="BK20" s="20"/>
      <c r="BL20" s="1">
        <f t="shared" si="28"/>
        <v>1967.5</v>
      </c>
      <c r="BM20" s="10">
        <f t="shared" si="78"/>
        <v>4540.2</v>
      </c>
      <c r="BN20" s="10">
        <f t="shared" si="29"/>
        <v>2319.4500000000003</v>
      </c>
      <c r="BO20" s="10">
        <f t="shared" si="30"/>
        <v>1677.9</v>
      </c>
      <c r="BP20" s="10">
        <v>2225</v>
      </c>
      <c r="BQ20" s="10">
        <f t="shared" si="31"/>
        <v>1411.41</v>
      </c>
      <c r="BR20" s="10">
        <f t="shared" si="32"/>
        <v>1214.01</v>
      </c>
      <c r="BS20" s="10">
        <f t="shared" si="33"/>
        <v>1095.57</v>
      </c>
      <c r="BT20" s="10">
        <f t="shared" si="34"/>
        <v>957.38999999999987</v>
      </c>
      <c r="BU20" s="10">
        <f t="shared" si="35"/>
        <v>829.07999999999993</v>
      </c>
      <c r="BV20" s="10">
        <f t="shared" si="36"/>
        <v>710.64</v>
      </c>
      <c r="BW20" s="10">
        <f t="shared" si="37"/>
        <v>592.19999999999993</v>
      </c>
      <c r="BX20" s="10">
        <f t="shared" si="38"/>
        <v>473.75999999999993</v>
      </c>
      <c r="BY20" s="10">
        <v>358</v>
      </c>
      <c r="BZ20" s="1">
        <f t="shared" si="39"/>
        <v>1967.5</v>
      </c>
      <c r="CB20" s="1">
        <f t="shared" si="40"/>
        <v>1967.5</v>
      </c>
      <c r="CC20" s="20">
        <f t="shared" si="41"/>
        <v>44.182444061962137</v>
      </c>
      <c r="CD20" s="20">
        <f t="shared" si="42"/>
        <v>23.227525486561628</v>
      </c>
      <c r="CE20" s="20">
        <f t="shared" si="43"/>
        <v>17.955914567360349</v>
      </c>
      <c r="CF20" s="20">
        <f t="shared" si="44"/>
        <v>26.929392446633827</v>
      </c>
      <c r="CG20" s="20">
        <f t="shared" si="45"/>
        <v>13.240103270223743</v>
      </c>
      <c r="CH20" s="20">
        <f t="shared" si="46"/>
        <v>12.936746987951798</v>
      </c>
      <c r="CI20" s="20">
        <f t="shared" si="47"/>
        <v>9.3431417979610814</v>
      </c>
      <c r="CJ20" s="20">
        <f t="shared" si="48"/>
        <v>11.406917994558899</v>
      </c>
      <c r="CK20" s="20">
        <f t="shared" si="49"/>
        <v>10.813253012048202</v>
      </c>
      <c r="CL20" s="20">
        <f t="shared" si="50"/>
        <v>10.063784549964563</v>
      </c>
      <c r="CM20" s="20">
        <f t="shared" si="51"/>
        <v>8.9931153184165069</v>
      </c>
      <c r="CN20" s="20">
        <f t="shared" si="52"/>
        <v>7.3384446878422969</v>
      </c>
      <c r="CO20" s="20">
        <f t="shared" si="53"/>
        <v>2.9810298102981028</v>
      </c>
      <c r="CP20" s="20"/>
      <c r="CQ20" s="20"/>
      <c r="CR20" s="1">
        <f t="shared" si="10"/>
        <v>1967.5</v>
      </c>
      <c r="CT20" s="1">
        <f t="shared" si="11"/>
        <v>1967.5</v>
      </c>
      <c r="CU20" s="10">
        <f t="shared" si="54"/>
        <v>812.58741258741259</v>
      </c>
      <c r="CV20" s="10">
        <f t="shared" si="55"/>
        <v>301.81818181818181</v>
      </c>
      <c r="CW20" s="10">
        <f t="shared" si="56"/>
        <v>50.982350982350972</v>
      </c>
      <c r="CX20" s="10">
        <f t="shared" si="57"/>
        <v>36.863136863136866</v>
      </c>
      <c r="CY20" s="1">
        <f t="shared" si="58"/>
        <v>1967.5</v>
      </c>
      <c r="CZ20" s="10">
        <f t="shared" si="59"/>
        <v>510.70866141732284</v>
      </c>
      <c r="DA20" s="10">
        <f t="shared" si="60"/>
        <v>260.90551181102364</v>
      </c>
      <c r="DB20" s="10">
        <f t="shared" si="61"/>
        <v>53.391826021747271</v>
      </c>
      <c r="DC20" s="10">
        <f t="shared" si="62"/>
        <v>40.269966254218225</v>
      </c>
      <c r="DD20" s="1">
        <f t="shared" si="12"/>
        <v>1967.5</v>
      </c>
      <c r="DE20" s="10">
        <f t="shared" si="63"/>
        <v>353.29949238578672</v>
      </c>
      <c r="DF20" s="10">
        <f t="shared" si="64"/>
        <v>232.36994219653181</v>
      </c>
      <c r="DG20" s="10">
        <f t="shared" si="65"/>
        <v>227.63157894736841</v>
      </c>
      <c r="DH20" s="44">
        <f t="shared" si="66"/>
        <v>2.1480000000000006</v>
      </c>
      <c r="DI20" s="44"/>
      <c r="DJ20" s="10">
        <f t="shared" si="67"/>
        <v>309.39226519337012</v>
      </c>
      <c r="DK20" s="10">
        <f t="shared" si="68"/>
        <v>203.31491712707179</v>
      </c>
      <c r="DL20" s="10">
        <f t="shared" si="69"/>
        <v>215.47619047619048</v>
      </c>
      <c r="DM20" s="52">
        <f t="shared" si="13"/>
        <v>1967.5</v>
      </c>
      <c r="DN20" s="10">
        <f t="shared" si="70"/>
        <v>43.907227192416599</v>
      </c>
      <c r="DO20" s="10">
        <f t="shared" si="71"/>
        <v>29.055025069460015</v>
      </c>
      <c r="DP20" s="10">
        <f t="shared" si="72"/>
        <v>12.155388471177929</v>
      </c>
      <c r="DQ20" s="1" t="s">
        <v>78</v>
      </c>
    </row>
    <row r="21" spans="1:121">
      <c r="A21" s="52">
        <f t="shared" si="79"/>
        <v>1968.5</v>
      </c>
      <c r="B21" s="20">
        <v>6.9</v>
      </c>
      <c r="C21" s="20">
        <v>10.4</v>
      </c>
      <c r="D21" s="20">
        <v>8.6999999999999993</v>
      </c>
      <c r="E21" s="20">
        <v>26</v>
      </c>
      <c r="F21" s="20">
        <v>14.4</v>
      </c>
      <c r="G21" s="20">
        <v>12</v>
      </c>
      <c r="H21" s="20">
        <v>10.6</v>
      </c>
      <c r="I21" s="20">
        <v>9.1999999999999993</v>
      </c>
      <c r="J21" s="20">
        <v>8.1999999999999993</v>
      </c>
      <c r="K21" s="20">
        <v>6.7</v>
      </c>
      <c r="L21" s="20">
        <v>5.6</v>
      </c>
      <c r="M21" s="20">
        <v>4.3</v>
      </c>
      <c r="N21" s="20">
        <v>3.1</v>
      </c>
      <c r="O21" s="1">
        <v>1055</v>
      </c>
      <c r="P21" s="1">
        <v>1229</v>
      </c>
      <c r="Q21" s="41">
        <f t="shared" si="73"/>
        <v>-0.28999999999996362</v>
      </c>
      <c r="R21" s="41">
        <f t="shared" si="74"/>
        <v>-9.9999999999994316E-2</v>
      </c>
      <c r="S21" s="1">
        <f t="shared" si="2"/>
        <v>1968.5</v>
      </c>
      <c r="T21" s="24">
        <v>33.1</v>
      </c>
      <c r="U21" s="1">
        <v>10552</v>
      </c>
      <c r="W21" s="1">
        <f t="shared" si="14"/>
        <v>1968.5</v>
      </c>
      <c r="X21" s="20">
        <v>4.5</v>
      </c>
      <c r="Y21" s="20">
        <v>9.4</v>
      </c>
      <c r="Z21" s="20">
        <v>8.6</v>
      </c>
      <c r="AA21" s="20">
        <v>22.5</v>
      </c>
      <c r="AB21" s="20">
        <v>14.3</v>
      </c>
      <c r="AC21" s="20">
        <v>12.5</v>
      </c>
      <c r="AD21" s="20">
        <v>11</v>
      </c>
      <c r="AE21" s="20">
        <v>9.8000000000000007</v>
      </c>
      <c r="AF21" s="20">
        <v>8.4</v>
      </c>
      <c r="AG21" s="20">
        <v>7.1</v>
      </c>
      <c r="AH21" s="20">
        <v>6</v>
      </c>
      <c r="AI21" s="20">
        <v>4.8</v>
      </c>
      <c r="AJ21" s="20">
        <v>3.5</v>
      </c>
      <c r="AK21" s="1">
        <v>931</v>
      </c>
      <c r="AL21" s="1">
        <v>1031</v>
      </c>
      <c r="AM21" s="52">
        <f t="shared" si="4"/>
        <v>1968.5</v>
      </c>
      <c r="AN21" s="20">
        <v>29</v>
      </c>
      <c r="AO21" s="41">
        <f t="shared" si="75"/>
        <v>-0.10000000000000853</v>
      </c>
      <c r="AP21" s="56">
        <f t="shared" si="76"/>
        <v>4.1000000000000014</v>
      </c>
      <c r="AQ21" s="56">
        <v>14.972868863857602</v>
      </c>
      <c r="AR21" s="56">
        <f t="shared" si="77"/>
        <v>154.37027798637189</v>
      </c>
      <c r="AS21" s="52">
        <f t="shared" si="5"/>
        <v>1968.5</v>
      </c>
      <c r="AT21" s="10">
        <f t="shared" si="15"/>
        <v>8480.1</v>
      </c>
      <c r="AU21" s="10">
        <f t="shared" si="16"/>
        <v>3195.4000000000005</v>
      </c>
      <c r="AV21" s="10">
        <f t="shared" si="17"/>
        <v>2138.4599999999996</v>
      </c>
      <c r="AW21" s="10">
        <v>3191</v>
      </c>
      <c r="AX21" s="10">
        <f t="shared" si="18"/>
        <v>1769.7600000000002</v>
      </c>
      <c r="AY21" s="10">
        <f t="shared" si="19"/>
        <v>1474.7999999999997</v>
      </c>
      <c r="AZ21" s="10">
        <f t="shared" si="20"/>
        <v>1302.74</v>
      </c>
      <c r="BA21" s="10">
        <f t="shared" si="21"/>
        <v>1130.6799999999998</v>
      </c>
      <c r="BB21" s="10">
        <f t="shared" si="22"/>
        <v>1007.7799999999999</v>
      </c>
      <c r="BC21" s="10">
        <f t="shared" si="23"/>
        <v>823.43</v>
      </c>
      <c r="BD21" s="10">
        <f t="shared" si="24"/>
        <v>688.2399999999999</v>
      </c>
      <c r="BE21" s="10">
        <f t="shared" si="25"/>
        <v>528.46999999999991</v>
      </c>
      <c r="BF21" s="10">
        <v>376</v>
      </c>
      <c r="BG21" s="52">
        <f t="shared" si="7"/>
        <v>1968.5</v>
      </c>
      <c r="BI21" s="26">
        <f t="shared" si="26"/>
        <v>12.386706948640485</v>
      </c>
      <c r="BJ21" s="20">
        <f t="shared" si="27"/>
        <v>4.1000000000000014</v>
      </c>
      <c r="BK21" s="20"/>
      <c r="BL21" s="1">
        <f t="shared" si="28"/>
        <v>1968.5</v>
      </c>
      <c r="BM21" s="10">
        <f t="shared" si="78"/>
        <v>4639.4999999999991</v>
      </c>
      <c r="BN21" s="10">
        <f t="shared" si="29"/>
        <v>2422.85</v>
      </c>
      <c r="BO21" s="10">
        <f t="shared" si="30"/>
        <v>1773.32</v>
      </c>
      <c r="BP21" s="10">
        <v>2321</v>
      </c>
      <c r="BQ21" s="10">
        <f t="shared" si="31"/>
        <v>1474.3300000000002</v>
      </c>
      <c r="BR21" s="10">
        <f t="shared" si="32"/>
        <v>1288.75</v>
      </c>
      <c r="BS21" s="10">
        <f t="shared" si="33"/>
        <v>1134.0999999999999</v>
      </c>
      <c r="BT21" s="10">
        <f t="shared" si="34"/>
        <v>1010.3800000000001</v>
      </c>
      <c r="BU21" s="10">
        <f t="shared" si="35"/>
        <v>866.04</v>
      </c>
      <c r="BV21" s="10">
        <f t="shared" si="36"/>
        <v>732.00999999999988</v>
      </c>
      <c r="BW21" s="10">
        <f t="shared" si="37"/>
        <v>618.59999999999991</v>
      </c>
      <c r="BX21" s="10">
        <f t="shared" si="38"/>
        <v>494.88</v>
      </c>
      <c r="BY21" s="10">
        <v>366</v>
      </c>
      <c r="BZ21" s="1">
        <f t="shared" si="39"/>
        <v>1968.5</v>
      </c>
      <c r="CB21" s="1">
        <f t="shared" si="40"/>
        <v>1968.5</v>
      </c>
      <c r="CC21" s="20">
        <f t="shared" si="41"/>
        <v>45.289560264619531</v>
      </c>
      <c r="CD21" s="20">
        <f t="shared" si="42"/>
        <v>24.176941853915018</v>
      </c>
      <c r="CE21" s="20">
        <f t="shared" si="43"/>
        <v>17.074904370434787</v>
      </c>
      <c r="CF21" s="20">
        <f t="shared" si="44"/>
        <v>27.264180507677843</v>
      </c>
      <c r="CG21" s="20">
        <f t="shared" si="45"/>
        <v>16.693223939969265</v>
      </c>
      <c r="CH21" s="20">
        <f t="shared" si="46"/>
        <v>12.615269867100606</v>
      </c>
      <c r="CI21" s="20">
        <f t="shared" si="47"/>
        <v>12.945023565715347</v>
      </c>
      <c r="CJ21" s="20">
        <f t="shared" si="48"/>
        <v>10.639615098878528</v>
      </c>
      <c r="CK21" s="20">
        <f t="shared" si="49"/>
        <v>14.06457758637797</v>
      </c>
      <c r="CL21" s="20">
        <f t="shared" si="50"/>
        <v>11.102340211068345</v>
      </c>
      <c r="CM21" s="20">
        <f t="shared" si="51"/>
        <v>10.118563291874926</v>
      </c>
      <c r="CN21" s="20">
        <f t="shared" si="52"/>
        <v>6.3560845459533981</v>
      </c>
      <c r="CO21" s="20">
        <f t="shared" si="53"/>
        <v>2.6595744680851063</v>
      </c>
      <c r="CP21" s="20"/>
      <c r="CQ21" s="20"/>
      <c r="CR21" s="1">
        <f t="shared" si="10"/>
        <v>1968.5</v>
      </c>
      <c r="CT21" s="1">
        <f t="shared" si="11"/>
        <v>1968.5</v>
      </c>
      <c r="CU21" s="10">
        <f t="shared" si="54"/>
        <v>803.80094786729853</v>
      </c>
      <c r="CV21" s="10">
        <f t="shared" si="55"/>
        <v>302.88151658767777</v>
      </c>
      <c r="CW21" s="10">
        <f t="shared" si="56"/>
        <v>50.322590837282775</v>
      </c>
      <c r="CX21" s="10">
        <f t="shared" si="57"/>
        <v>35.639810426540286</v>
      </c>
      <c r="CY21" s="1">
        <f t="shared" si="58"/>
        <v>1968.5</v>
      </c>
      <c r="CZ21" s="10">
        <f t="shared" si="59"/>
        <v>498.33512352309333</v>
      </c>
      <c r="DA21" s="10">
        <f t="shared" si="60"/>
        <v>260.24167561761544</v>
      </c>
      <c r="DB21" s="10">
        <f t="shared" si="61"/>
        <v>52.970998925886143</v>
      </c>
      <c r="DC21" s="10">
        <f t="shared" si="62"/>
        <v>39.312567132116001</v>
      </c>
      <c r="DD21" s="1">
        <f t="shared" si="12"/>
        <v>1968.5</v>
      </c>
      <c r="DE21" s="10">
        <f t="shared" si="63"/>
        <v>349.49494949494954</v>
      </c>
      <c r="DF21" s="10">
        <f t="shared" si="64"/>
        <v>232.18390804597703</v>
      </c>
      <c r="DG21" s="10">
        <f t="shared" si="65"/>
        <v>235.1351351351351</v>
      </c>
      <c r="DH21" s="44">
        <f t="shared" si="66"/>
        <v>2.2091370558375631</v>
      </c>
      <c r="DI21" s="44"/>
      <c r="DJ21" s="10">
        <f t="shared" si="67"/>
        <v>305.49450549450546</v>
      </c>
      <c r="DK21" s="10">
        <f t="shared" si="68"/>
        <v>202.19780219780213</v>
      </c>
      <c r="DL21" s="10">
        <f t="shared" si="69"/>
        <v>219.27710843373495</v>
      </c>
      <c r="DM21" s="52">
        <f t="shared" si="13"/>
        <v>1968.5</v>
      </c>
      <c r="DN21" s="10">
        <f t="shared" si="70"/>
        <v>44.000444000444077</v>
      </c>
      <c r="DO21" s="10">
        <f t="shared" si="71"/>
        <v>29.986105848174901</v>
      </c>
      <c r="DP21" s="10">
        <f t="shared" si="72"/>
        <v>15.858026701400149</v>
      </c>
    </row>
    <row r="22" spans="1:121">
      <c r="A22" s="52">
        <f t="shared" si="79"/>
        <v>1969.5</v>
      </c>
      <c r="B22" s="20">
        <v>6.7</v>
      </c>
      <c r="C22" s="20">
        <v>10.4</v>
      </c>
      <c r="D22" s="20">
        <v>8.6999999999999993</v>
      </c>
      <c r="E22" s="20">
        <v>25.8</v>
      </c>
      <c r="F22" s="20">
        <v>14.2</v>
      </c>
      <c r="G22" s="20">
        <v>12</v>
      </c>
      <c r="H22" s="20">
        <v>10.5</v>
      </c>
      <c r="I22" s="20">
        <v>9.1999999999999993</v>
      </c>
      <c r="J22" s="20">
        <v>8.1999999999999993</v>
      </c>
      <c r="K22" s="20">
        <v>6.8</v>
      </c>
      <c r="L22" s="20">
        <v>5.6</v>
      </c>
      <c r="M22" s="20">
        <v>4.4000000000000004</v>
      </c>
      <c r="N22" s="20">
        <v>3.2</v>
      </c>
      <c r="O22" s="1">
        <v>1158</v>
      </c>
      <c r="P22" s="1">
        <v>1352</v>
      </c>
      <c r="Q22" s="41">
        <f t="shared" si="73"/>
        <v>0.63200000000006185</v>
      </c>
      <c r="R22" s="41">
        <f t="shared" si="74"/>
        <v>9.9999999999994316E-2</v>
      </c>
      <c r="S22" s="1">
        <f t="shared" si="2"/>
        <v>1969.5</v>
      </c>
      <c r="T22" s="24">
        <v>32.6</v>
      </c>
      <c r="U22" s="1">
        <v>10767</v>
      </c>
      <c r="W22" s="1">
        <f t="shared" si="14"/>
        <v>1969.5</v>
      </c>
      <c r="X22" s="20">
        <v>4.3</v>
      </c>
      <c r="Y22" s="20">
        <v>9.3000000000000007</v>
      </c>
      <c r="Z22" s="20">
        <v>8.6</v>
      </c>
      <c r="AA22" s="20">
        <v>22.2</v>
      </c>
      <c r="AB22" s="20">
        <v>14.2</v>
      </c>
      <c r="AC22" s="20">
        <v>12.4</v>
      </c>
      <c r="AD22" s="20">
        <v>10.9</v>
      </c>
      <c r="AE22" s="20">
        <v>9.8000000000000007</v>
      </c>
      <c r="AF22" s="20">
        <v>8.4</v>
      </c>
      <c r="AG22" s="20">
        <v>7.2</v>
      </c>
      <c r="AH22" s="20">
        <v>6.1</v>
      </c>
      <c r="AI22" s="20">
        <v>4.9000000000000004</v>
      </c>
      <c r="AJ22" s="20">
        <v>3.7</v>
      </c>
      <c r="AK22" s="1">
        <v>1008</v>
      </c>
      <c r="AL22" s="1">
        <v>1114</v>
      </c>
      <c r="AM22" s="52">
        <f t="shared" si="4"/>
        <v>1969.5</v>
      </c>
      <c r="AN22" s="20">
        <v>28.4</v>
      </c>
      <c r="AO22" s="41">
        <f t="shared" si="75"/>
        <v>-0.19999999999998863</v>
      </c>
      <c r="AP22" s="56">
        <f t="shared" si="76"/>
        <v>4.2000000000000028</v>
      </c>
      <c r="AQ22" s="56">
        <v>14.940701381509033</v>
      </c>
      <c r="AR22" s="56">
        <f t="shared" si="77"/>
        <v>166.43941339001063</v>
      </c>
      <c r="AS22" s="52">
        <f t="shared" si="5"/>
        <v>1969.5</v>
      </c>
      <c r="AT22" s="10">
        <f t="shared" si="15"/>
        <v>9058.4</v>
      </c>
      <c r="AU22" s="10">
        <f t="shared" si="16"/>
        <v>3515.2</v>
      </c>
      <c r="AV22" s="10">
        <f t="shared" si="17"/>
        <v>2352.4799999999996</v>
      </c>
      <c r="AW22" s="10">
        <v>3498</v>
      </c>
      <c r="AX22" s="10">
        <f t="shared" si="18"/>
        <v>1919.8399999999997</v>
      </c>
      <c r="AY22" s="10">
        <f t="shared" si="19"/>
        <v>1622.3999999999996</v>
      </c>
      <c r="AZ22" s="10">
        <f t="shared" si="20"/>
        <v>1419.6</v>
      </c>
      <c r="BA22" s="10">
        <f t="shared" si="21"/>
        <v>1243.8399999999999</v>
      </c>
      <c r="BB22" s="10">
        <f t="shared" si="22"/>
        <v>1108.6399999999999</v>
      </c>
      <c r="BC22" s="10">
        <f t="shared" si="23"/>
        <v>919.36</v>
      </c>
      <c r="BD22" s="10">
        <f t="shared" si="24"/>
        <v>757.11999999999989</v>
      </c>
      <c r="BE22" s="10">
        <f t="shared" si="25"/>
        <v>594.88</v>
      </c>
      <c r="BF22" s="10">
        <v>430</v>
      </c>
      <c r="BG22" s="52">
        <f t="shared" si="7"/>
        <v>1969.5</v>
      </c>
      <c r="BI22" s="26">
        <f t="shared" si="26"/>
        <v>12.883435582822093</v>
      </c>
      <c r="BJ22" s="20">
        <f t="shared" si="27"/>
        <v>4.2000000000000028</v>
      </c>
      <c r="BK22" s="20"/>
      <c r="BL22" s="1">
        <f t="shared" si="28"/>
        <v>1969.5</v>
      </c>
      <c r="BM22" s="10">
        <f t="shared" si="78"/>
        <v>4790.1999999999989</v>
      </c>
      <c r="BN22" s="10">
        <f t="shared" si="29"/>
        <v>2590.0500000000002</v>
      </c>
      <c r="BO22" s="10">
        <f t="shared" si="30"/>
        <v>1916.0799999999997</v>
      </c>
      <c r="BP22" s="10">
        <v>2485</v>
      </c>
      <c r="BQ22" s="10">
        <f t="shared" si="31"/>
        <v>1581.8799999999999</v>
      </c>
      <c r="BR22" s="10">
        <f t="shared" si="32"/>
        <v>1381.36</v>
      </c>
      <c r="BS22" s="10">
        <f t="shared" si="33"/>
        <v>1214.26</v>
      </c>
      <c r="BT22" s="10">
        <f t="shared" si="34"/>
        <v>1091.72</v>
      </c>
      <c r="BU22" s="10">
        <f t="shared" si="35"/>
        <v>935.76</v>
      </c>
      <c r="BV22" s="10">
        <f t="shared" si="36"/>
        <v>802.08</v>
      </c>
      <c r="BW22" s="10">
        <f t="shared" si="37"/>
        <v>679.53999999999985</v>
      </c>
      <c r="BX22" s="10">
        <f t="shared" si="38"/>
        <v>545.86</v>
      </c>
      <c r="BY22" s="10">
        <v>413</v>
      </c>
      <c r="BZ22" s="1">
        <f t="shared" si="39"/>
        <v>1969.5</v>
      </c>
      <c r="CB22" s="1">
        <f t="shared" si="40"/>
        <v>1969.5</v>
      </c>
      <c r="CC22" s="20">
        <f t="shared" si="41"/>
        <v>47.11869645853573</v>
      </c>
      <c r="CD22" s="20">
        <f t="shared" si="42"/>
        <v>26.318559399180693</v>
      </c>
      <c r="CE22" s="20">
        <f t="shared" si="43"/>
        <v>18.550635924641227</v>
      </c>
      <c r="CF22" s="20">
        <f t="shared" si="44"/>
        <v>28.959405374499713</v>
      </c>
      <c r="CG22" s="20">
        <f t="shared" si="45"/>
        <v>17.603550295857978</v>
      </c>
      <c r="CH22" s="20">
        <f t="shared" si="46"/>
        <v>14.857001972386575</v>
      </c>
      <c r="CI22" s="20">
        <f t="shared" si="47"/>
        <v>14.464637926176383</v>
      </c>
      <c r="CJ22" s="20">
        <f t="shared" si="48"/>
        <v>12.229868793413935</v>
      </c>
      <c r="CK22" s="20">
        <f t="shared" si="49"/>
        <v>15.593880790878906</v>
      </c>
      <c r="CL22" s="20">
        <f t="shared" si="50"/>
        <v>12.756700313261396</v>
      </c>
      <c r="CM22" s="20">
        <f t="shared" si="51"/>
        <v>10.246724429416743</v>
      </c>
      <c r="CN22" s="20">
        <f t="shared" si="52"/>
        <v>8.2403173749327561</v>
      </c>
      <c r="CO22" s="20">
        <f t="shared" si="53"/>
        <v>3.9534883720930232</v>
      </c>
      <c r="CP22" s="20"/>
      <c r="CQ22" s="20"/>
      <c r="CR22" s="1">
        <f t="shared" si="10"/>
        <v>1969.5</v>
      </c>
      <c r="CT22" s="1">
        <f t="shared" si="11"/>
        <v>1969.5</v>
      </c>
      <c r="CU22" s="10">
        <f t="shared" si="54"/>
        <v>782.24525043177891</v>
      </c>
      <c r="CV22" s="10">
        <f t="shared" si="55"/>
        <v>303.55785837651121</v>
      </c>
      <c r="CW22" s="10">
        <f t="shared" si="56"/>
        <v>51.295336787564764</v>
      </c>
      <c r="CX22" s="10">
        <f t="shared" si="57"/>
        <v>37.132987910189982</v>
      </c>
      <c r="CY22" s="1">
        <f t="shared" si="58"/>
        <v>1969.5</v>
      </c>
      <c r="CZ22" s="10">
        <f t="shared" si="59"/>
        <v>475.21825396825386</v>
      </c>
      <c r="DA22" s="10">
        <f t="shared" si="60"/>
        <v>256.94940476190482</v>
      </c>
      <c r="DB22" s="10">
        <f t="shared" si="61"/>
        <v>54.179894179894177</v>
      </c>
      <c r="DC22" s="10">
        <f t="shared" si="62"/>
        <v>40.972222222222221</v>
      </c>
      <c r="DD22" s="1">
        <f t="shared" si="12"/>
        <v>1969.5</v>
      </c>
      <c r="DE22" s="10">
        <f t="shared" si="63"/>
        <v>347.20812182741122</v>
      </c>
      <c r="DF22" s="10">
        <f t="shared" si="64"/>
        <v>229.88505747126439</v>
      </c>
      <c r="DG22" s="10">
        <f t="shared" si="65"/>
        <v>228.94736842105257</v>
      </c>
      <c r="DH22" s="44">
        <f t="shared" si="66"/>
        <v>2.164000000000001</v>
      </c>
      <c r="DI22" s="44"/>
      <c r="DJ22" s="10">
        <f t="shared" si="67"/>
        <v>298.90109890109892</v>
      </c>
      <c r="DK22" s="10">
        <f t="shared" si="68"/>
        <v>199.99999999999997</v>
      </c>
      <c r="DL22" s="10">
        <f t="shared" si="69"/>
        <v>211.62790697674419</v>
      </c>
      <c r="DM22" s="52">
        <f t="shared" si="13"/>
        <v>1969.5</v>
      </c>
      <c r="DN22" s="10">
        <f t="shared" si="70"/>
        <v>48.3070229263123</v>
      </c>
      <c r="DO22" s="10">
        <f t="shared" si="71"/>
        <v>29.885057471264417</v>
      </c>
      <c r="DP22" s="10">
        <f t="shared" si="72"/>
        <v>17.319461444308388</v>
      </c>
    </row>
    <row r="23" spans="1:121">
      <c r="A23" s="52">
        <f t="shared" si="79"/>
        <v>1970.5</v>
      </c>
      <c r="B23" s="20">
        <v>6.2</v>
      </c>
      <c r="C23" s="20">
        <v>10.4</v>
      </c>
      <c r="D23" s="20">
        <v>9.1</v>
      </c>
      <c r="E23" s="20">
        <v>25.7</v>
      </c>
      <c r="F23" s="20">
        <v>14.2</v>
      </c>
      <c r="G23" s="20">
        <v>12</v>
      </c>
      <c r="H23" s="20">
        <v>10.7</v>
      </c>
      <c r="I23" s="20">
        <v>9.1</v>
      </c>
      <c r="J23" s="20">
        <v>7.9</v>
      </c>
      <c r="K23" s="20">
        <v>6.9</v>
      </c>
      <c r="L23" s="20">
        <v>5.6</v>
      </c>
      <c r="M23" s="20">
        <v>4.5</v>
      </c>
      <c r="N23" s="20">
        <v>3.3</v>
      </c>
      <c r="O23" s="1">
        <v>1313</v>
      </c>
      <c r="P23" s="1">
        <v>1544</v>
      </c>
      <c r="Q23" s="41">
        <f t="shared" si="73"/>
        <v>1.0040000000001328</v>
      </c>
      <c r="R23" s="41">
        <f t="shared" si="74"/>
        <v>0.10000000000000853</v>
      </c>
      <c r="S23" s="1">
        <f t="shared" si="2"/>
        <v>1970.5</v>
      </c>
      <c r="T23" s="24">
        <v>32.200000000000003</v>
      </c>
      <c r="U23" s="1">
        <v>10937</v>
      </c>
      <c r="W23" s="1">
        <f t="shared" si="14"/>
        <v>1970.5</v>
      </c>
      <c r="X23" s="20">
        <v>4.0999999999999996</v>
      </c>
      <c r="Y23" s="20">
        <v>9.3000000000000007</v>
      </c>
      <c r="Z23" s="20">
        <v>8.6</v>
      </c>
      <c r="AA23" s="20">
        <v>22</v>
      </c>
      <c r="AB23" s="20">
        <v>14.5</v>
      </c>
      <c r="AC23" s="20">
        <v>12.5</v>
      </c>
      <c r="AD23" s="20">
        <v>11</v>
      </c>
      <c r="AE23" s="20">
        <v>9.5</v>
      </c>
      <c r="AF23" s="20">
        <v>8.5</v>
      </c>
      <c r="AG23" s="20">
        <v>7.2</v>
      </c>
      <c r="AH23" s="20">
        <v>6.1</v>
      </c>
      <c r="AI23" s="20">
        <v>4.9000000000000004</v>
      </c>
      <c r="AJ23" s="20">
        <v>4</v>
      </c>
      <c r="AK23" s="1">
        <v>1109</v>
      </c>
      <c r="AL23" s="1">
        <v>1256</v>
      </c>
      <c r="AM23" s="52">
        <f t="shared" si="4"/>
        <v>1970.5</v>
      </c>
      <c r="AN23" s="20">
        <v>28.1</v>
      </c>
      <c r="AO23" s="41">
        <f t="shared" si="75"/>
        <v>0.20000000000000284</v>
      </c>
      <c r="AP23" s="56">
        <f t="shared" si="76"/>
        <v>4.1000000000000014</v>
      </c>
      <c r="AQ23" s="56">
        <v>15.097389795757433</v>
      </c>
      <c r="AR23" s="56">
        <f t="shared" si="77"/>
        <v>189.62321583471333</v>
      </c>
      <c r="AS23" s="52">
        <f t="shared" si="5"/>
        <v>1970.5</v>
      </c>
      <c r="AT23" s="10">
        <f t="shared" si="15"/>
        <v>9572.7999999999993</v>
      </c>
      <c r="AU23" s="10">
        <f t="shared" si="16"/>
        <v>4014.4000000000005</v>
      </c>
      <c r="AV23" s="10">
        <f t="shared" si="17"/>
        <v>2810.0799999999995</v>
      </c>
      <c r="AW23" s="10">
        <v>3967</v>
      </c>
      <c r="AX23" s="10">
        <f t="shared" si="18"/>
        <v>2192.4799999999996</v>
      </c>
      <c r="AY23" s="10">
        <f t="shared" si="19"/>
        <v>1852.8</v>
      </c>
      <c r="AZ23" s="10">
        <f t="shared" si="20"/>
        <v>1652.08</v>
      </c>
      <c r="BA23" s="10">
        <f t="shared" si="21"/>
        <v>1405.0399999999997</v>
      </c>
      <c r="BB23" s="10">
        <f t="shared" si="22"/>
        <v>1219.76</v>
      </c>
      <c r="BC23" s="10">
        <f t="shared" si="23"/>
        <v>1065.3600000000001</v>
      </c>
      <c r="BD23" s="10">
        <f t="shared" si="24"/>
        <v>864.63999999999976</v>
      </c>
      <c r="BE23" s="10">
        <f t="shared" si="25"/>
        <v>694.8</v>
      </c>
      <c r="BF23" s="10">
        <v>516</v>
      </c>
      <c r="BG23" s="52">
        <f t="shared" si="7"/>
        <v>1970.5</v>
      </c>
      <c r="BI23" s="26">
        <f t="shared" si="26"/>
        <v>12.732919254658388</v>
      </c>
      <c r="BJ23" s="20">
        <f t="shared" si="27"/>
        <v>4.1000000000000014</v>
      </c>
      <c r="BK23" s="20"/>
      <c r="BL23" s="1">
        <f t="shared" si="28"/>
        <v>1970.5</v>
      </c>
      <c r="BM23" s="10">
        <f t="shared" si="78"/>
        <v>5149.5999999999995</v>
      </c>
      <c r="BN23" s="10">
        <f t="shared" si="29"/>
        <v>2920.2000000000003</v>
      </c>
      <c r="BO23" s="10">
        <f t="shared" si="30"/>
        <v>2160.3199999999997</v>
      </c>
      <c r="BP23" s="10">
        <v>2761</v>
      </c>
      <c r="BQ23" s="10">
        <f t="shared" si="31"/>
        <v>1821.1999999999996</v>
      </c>
      <c r="BR23" s="10">
        <f t="shared" si="32"/>
        <v>1570</v>
      </c>
      <c r="BS23" s="10">
        <f t="shared" si="33"/>
        <v>1381.6</v>
      </c>
      <c r="BT23" s="10">
        <f t="shared" si="34"/>
        <v>1193.2</v>
      </c>
      <c r="BU23" s="10">
        <f t="shared" si="35"/>
        <v>1067.5999999999999</v>
      </c>
      <c r="BV23" s="10">
        <f t="shared" si="36"/>
        <v>904.32000000000016</v>
      </c>
      <c r="BW23" s="10">
        <f t="shared" si="37"/>
        <v>766.16</v>
      </c>
      <c r="BX23" s="10">
        <f t="shared" si="38"/>
        <v>615.44000000000005</v>
      </c>
      <c r="BY23" s="10">
        <v>497</v>
      </c>
      <c r="BZ23" s="1">
        <f t="shared" si="39"/>
        <v>1970.5</v>
      </c>
      <c r="CB23" s="1">
        <f t="shared" si="40"/>
        <v>1970.5</v>
      </c>
      <c r="CC23" s="20">
        <f t="shared" si="41"/>
        <v>46.205916764165138</v>
      </c>
      <c r="CD23" s="20">
        <f t="shared" si="42"/>
        <v>27.256875249103231</v>
      </c>
      <c r="CE23" s="20">
        <f t="shared" si="43"/>
        <v>23.122473381540736</v>
      </c>
      <c r="CF23" s="20">
        <f t="shared" si="44"/>
        <v>30.400806654902951</v>
      </c>
      <c r="CG23" s="20">
        <f t="shared" si="45"/>
        <v>16.93424797489601</v>
      </c>
      <c r="CH23" s="20">
        <f t="shared" si="46"/>
        <v>15.263385146804834</v>
      </c>
      <c r="CI23" s="20">
        <f t="shared" si="47"/>
        <v>16.372088518715803</v>
      </c>
      <c r="CJ23" s="20">
        <f t="shared" si="48"/>
        <v>15.077150828446147</v>
      </c>
      <c r="CK23" s="20">
        <f t="shared" si="49"/>
        <v>12.474585164294622</v>
      </c>
      <c r="CL23" s="20">
        <f t="shared" si="50"/>
        <v>15.116017120973186</v>
      </c>
      <c r="CM23" s="20">
        <f t="shared" si="51"/>
        <v>11.389711324944464</v>
      </c>
      <c r="CN23" s="20">
        <f t="shared" si="52"/>
        <v>11.421991940126642</v>
      </c>
      <c r="CO23" s="20">
        <f t="shared" si="53"/>
        <v>3.6821705426356588</v>
      </c>
      <c r="CP23" s="20"/>
      <c r="CQ23" s="20"/>
      <c r="CR23" s="1">
        <f t="shared" si="10"/>
        <v>1970.5</v>
      </c>
      <c r="CT23" s="1">
        <f t="shared" si="11"/>
        <v>1970.5</v>
      </c>
      <c r="CU23" s="10">
        <f t="shared" si="54"/>
        <v>729.07844630616898</v>
      </c>
      <c r="CV23" s="10">
        <f t="shared" si="55"/>
        <v>305.74257425742582</v>
      </c>
      <c r="CW23" s="10">
        <f t="shared" si="56"/>
        <v>52.689515105356683</v>
      </c>
      <c r="CX23" s="10">
        <f t="shared" si="57"/>
        <v>39.299314546839298</v>
      </c>
      <c r="CY23" s="1">
        <f t="shared" si="58"/>
        <v>1970.5</v>
      </c>
      <c r="CZ23" s="10">
        <f t="shared" si="59"/>
        <v>464.34625788999091</v>
      </c>
      <c r="DA23" s="10">
        <f t="shared" si="60"/>
        <v>263.31830477908028</v>
      </c>
      <c r="DB23" s="10">
        <f t="shared" si="61"/>
        <v>56.465284039675382</v>
      </c>
      <c r="DC23" s="10">
        <f t="shared" si="62"/>
        <v>44.815148782687103</v>
      </c>
      <c r="DD23" s="1">
        <f t="shared" si="12"/>
        <v>1970.5</v>
      </c>
      <c r="DE23" s="10">
        <f t="shared" si="63"/>
        <v>335.35353535353545</v>
      </c>
      <c r="DF23" s="10">
        <f t="shared" si="64"/>
        <v>234.70588235294119</v>
      </c>
      <c r="DG23" s="10">
        <f t="shared" si="65"/>
        <v>217.94871794871796</v>
      </c>
      <c r="DH23" s="44">
        <v>2.1241379310344826</v>
      </c>
      <c r="DI23" s="44"/>
      <c r="DJ23" s="10">
        <f t="shared" si="67"/>
        <v>297.77777777777777</v>
      </c>
      <c r="DK23" s="10">
        <f t="shared" si="68"/>
        <v>202.77777777777777</v>
      </c>
      <c r="DL23" s="10">
        <f t="shared" si="69"/>
        <v>202.24719101123594</v>
      </c>
      <c r="DM23" s="52">
        <f t="shared" si="13"/>
        <v>1970.5</v>
      </c>
      <c r="DN23" s="10">
        <f t="shared" si="70"/>
        <v>37.575757575757677</v>
      </c>
      <c r="DO23" s="10">
        <f t="shared" si="71"/>
        <v>31.928104575163417</v>
      </c>
      <c r="DP23" s="10">
        <f t="shared" si="72"/>
        <v>15.701526937482015</v>
      </c>
    </row>
    <row r="24" spans="1:121">
      <c r="A24" s="52">
        <f t="shared" si="79"/>
        <v>1971.5</v>
      </c>
      <c r="B24" s="20">
        <v>6.1</v>
      </c>
      <c r="C24" s="20">
        <v>10.3</v>
      </c>
      <c r="D24" s="20">
        <v>8.9</v>
      </c>
      <c r="E24" s="20">
        <v>25.3</v>
      </c>
      <c r="F24" s="20">
        <v>14.5</v>
      </c>
      <c r="G24" s="20">
        <v>12.2</v>
      </c>
      <c r="H24" s="20">
        <v>10.7</v>
      </c>
      <c r="I24" s="20">
        <v>9.3000000000000007</v>
      </c>
      <c r="J24" s="20">
        <v>8.1</v>
      </c>
      <c r="K24" s="20">
        <v>6.7</v>
      </c>
      <c r="L24" s="20">
        <v>5.6</v>
      </c>
      <c r="M24" s="20">
        <v>4.4000000000000004</v>
      </c>
      <c r="N24" s="20">
        <v>3.2</v>
      </c>
      <c r="O24" s="1">
        <v>1462</v>
      </c>
      <c r="P24" s="1">
        <v>1697</v>
      </c>
      <c r="Q24" s="41">
        <f t="shared" si="73"/>
        <v>-1.7549999999998818</v>
      </c>
      <c r="R24" s="41">
        <f t="shared" si="74"/>
        <v>0</v>
      </c>
      <c r="S24" s="1">
        <f t="shared" si="2"/>
        <v>1971.5</v>
      </c>
      <c r="T24" s="24">
        <v>32.5</v>
      </c>
      <c r="U24" s="1">
        <v>11290</v>
      </c>
      <c r="W24" s="1">
        <f t="shared" si="14"/>
        <v>1971.5</v>
      </c>
      <c r="X24" s="20">
        <v>4.2</v>
      </c>
      <c r="Y24" s="20">
        <v>9.4</v>
      </c>
      <c r="Z24" s="20">
        <v>8.6999999999999993</v>
      </c>
      <c r="AA24" s="20">
        <v>22.3</v>
      </c>
      <c r="AB24" s="20">
        <v>14.6</v>
      </c>
      <c r="AC24" s="20">
        <v>12.5</v>
      </c>
      <c r="AD24" s="20">
        <v>11</v>
      </c>
      <c r="AE24" s="20">
        <v>9.6999999999999993</v>
      </c>
      <c r="AF24" s="20">
        <v>8.1999999999999993</v>
      </c>
      <c r="AG24" s="20">
        <v>7.2</v>
      </c>
      <c r="AH24" s="20">
        <v>5.9</v>
      </c>
      <c r="AI24" s="20">
        <v>4.8</v>
      </c>
      <c r="AJ24" s="20">
        <v>3.7</v>
      </c>
      <c r="AK24" s="1">
        <v>1249</v>
      </c>
      <c r="AL24" s="1">
        <v>1394</v>
      </c>
      <c r="AM24" s="52">
        <f t="shared" si="4"/>
        <v>1971.5</v>
      </c>
      <c r="AN24" s="20">
        <v>28.9</v>
      </c>
      <c r="AO24" s="41">
        <f t="shared" si="75"/>
        <v>-9.9999999999994316E-2</v>
      </c>
      <c r="AP24" s="56">
        <f t="shared" si="76"/>
        <v>3.6000000000000014</v>
      </c>
      <c r="AQ24" s="56">
        <v>14.666772252138106</v>
      </c>
      <c r="AR24" s="56">
        <f t="shared" si="77"/>
        <v>204.45480519480518</v>
      </c>
      <c r="AS24" s="52">
        <f t="shared" si="5"/>
        <v>1971.5</v>
      </c>
      <c r="AT24" s="10">
        <f t="shared" si="15"/>
        <v>10351.699999999999</v>
      </c>
      <c r="AU24" s="10">
        <f t="shared" si="16"/>
        <v>4369.7750000000005</v>
      </c>
      <c r="AV24" s="10">
        <f t="shared" si="17"/>
        <v>3020.6600000000003</v>
      </c>
      <c r="AW24" s="10">
        <v>4311</v>
      </c>
      <c r="AX24" s="10">
        <f t="shared" si="18"/>
        <v>2460.6499999999996</v>
      </c>
      <c r="AY24" s="10">
        <f t="shared" si="19"/>
        <v>2070.3399999999997</v>
      </c>
      <c r="AZ24" s="10">
        <f t="shared" si="20"/>
        <v>1815.79</v>
      </c>
      <c r="BA24" s="10">
        <f t="shared" si="21"/>
        <v>1578.2100000000003</v>
      </c>
      <c r="BB24" s="10">
        <f t="shared" si="22"/>
        <v>1374.57</v>
      </c>
      <c r="BC24" s="10">
        <f t="shared" si="23"/>
        <v>1136.99</v>
      </c>
      <c r="BD24" s="10">
        <f t="shared" si="24"/>
        <v>950.31999999999994</v>
      </c>
      <c r="BE24" s="10">
        <f t="shared" si="25"/>
        <v>746.68000000000006</v>
      </c>
      <c r="BF24" s="10">
        <v>543</v>
      </c>
      <c r="BG24" s="52">
        <f t="shared" si="7"/>
        <v>1971.5</v>
      </c>
      <c r="BI24" s="26">
        <f t="shared" si="26"/>
        <v>11.07692307692308</v>
      </c>
      <c r="BJ24" s="20">
        <f t="shared" si="27"/>
        <v>3.6000000000000014</v>
      </c>
      <c r="BK24" s="20"/>
      <c r="BL24" s="1">
        <f t="shared" si="28"/>
        <v>1971.5</v>
      </c>
      <c r="BM24" s="10">
        <f t="shared" si="78"/>
        <v>5854.8</v>
      </c>
      <c r="BN24" s="10">
        <f t="shared" si="29"/>
        <v>3275.9</v>
      </c>
      <c r="BO24" s="10">
        <f t="shared" si="30"/>
        <v>2425.5599999999995</v>
      </c>
      <c r="BP24" s="10">
        <v>3124</v>
      </c>
      <c r="BQ24" s="10">
        <f t="shared" si="31"/>
        <v>2035.24</v>
      </c>
      <c r="BR24" s="10">
        <f t="shared" si="32"/>
        <v>1742.5</v>
      </c>
      <c r="BS24" s="10">
        <f t="shared" si="33"/>
        <v>1533.3999999999999</v>
      </c>
      <c r="BT24" s="10">
        <f t="shared" si="34"/>
        <v>1352.1799999999998</v>
      </c>
      <c r="BU24" s="10">
        <f t="shared" si="35"/>
        <v>1143.0799999999997</v>
      </c>
      <c r="BV24" s="10">
        <f t="shared" si="36"/>
        <v>1003.6800000000001</v>
      </c>
      <c r="BW24" s="10">
        <f t="shared" si="37"/>
        <v>822.46</v>
      </c>
      <c r="BX24" s="10">
        <f t="shared" si="38"/>
        <v>669.12</v>
      </c>
      <c r="BY24" s="10">
        <v>512</v>
      </c>
      <c r="BZ24" s="1">
        <f t="shared" si="39"/>
        <v>1971.5</v>
      </c>
      <c r="CB24" s="1">
        <f t="shared" si="40"/>
        <v>1971.5</v>
      </c>
      <c r="CC24" s="20">
        <f t="shared" si="41"/>
        <v>43.44117391346348</v>
      </c>
      <c r="CD24" s="20">
        <f t="shared" si="42"/>
        <v>25.032753402635155</v>
      </c>
      <c r="CE24" s="20">
        <f t="shared" si="43"/>
        <v>19.700992498328205</v>
      </c>
      <c r="CF24" s="20">
        <f t="shared" si="44"/>
        <v>27.534214799350497</v>
      </c>
      <c r="CG24" s="20">
        <f t="shared" si="45"/>
        <v>17.288521325665972</v>
      </c>
      <c r="CH24" s="20">
        <f t="shared" si="46"/>
        <v>15.835080228368275</v>
      </c>
      <c r="CI24" s="20">
        <f t="shared" si="47"/>
        <v>15.551908535678692</v>
      </c>
      <c r="CJ24" s="20">
        <f t="shared" si="48"/>
        <v>14.3219216707536</v>
      </c>
      <c r="CK24" s="20">
        <f t="shared" si="49"/>
        <v>16.840902973293485</v>
      </c>
      <c r="CL24" s="20">
        <f t="shared" si="50"/>
        <v>11.724817280714865</v>
      </c>
      <c r="CM24" s="20">
        <f t="shared" si="51"/>
        <v>13.454415354827837</v>
      </c>
      <c r="CN24" s="20">
        <f t="shared" si="52"/>
        <v>10.387314512240859</v>
      </c>
      <c r="CO24" s="20">
        <f t="shared" si="53"/>
        <v>5.70902394106814</v>
      </c>
      <c r="CP24" s="20"/>
      <c r="CQ24" s="20"/>
      <c r="CR24" s="1">
        <f t="shared" si="10"/>
        <v>1971.5</v>
      </c>
      <c r="CT24" s="1">
        <f t="shared" si="11"/>
        <v>1971.5</v>
      </c>
      <c r="CU24" s="10">
        <f t="shared" si="54"/>
        <v>708.05061559507521</v>
      </c>
      <c r="CV24" s="10">
        <f t="shared" si="55"/>
        <v>298.89021887824902</v>
      </c>
      <c r="CW24" s="10">
        <f t="shared" si="56"/>
        <v>51.071591427268579</v>
      </c>
      <c r="CX24" s="10">
        <f t="shared" si="57"/>
        <v>37.140902872777019</v>
      </c>
      <c r="CY24" s="1">
        <f t="shared" si="58"/>
        <v>1971.5</v>
      </c>
      <c r="CZ24" s="10">
        <f t="shared" si="59"/>
        <v>468.75900720576459</v>
      </c>
      <c r="DA24" s="10">
        <f t="shared" si="60"/>
        <v>262.28182546036828</v>
      </c>
      <c r="DB24" s="10">
        <f t="shared" si="61"/>
        <v>53.47157726180945</v>
      </c>
      <c r="DC24" s="10">
        <f t="shared" si="62"/>
        <v>40.99279423538831</v>
      </c>
      <c r="DD24" s="1">
        <f t="shared" si="12"/>
        <v>1971.5</v>
      </c>
      <c r="DE24" s="10">
        <f t="shared" si="63"/>
        <v>327.99999999999994</v>
      </c>
      <c r="DF24" s="10">
        <f t="shared" si="64"/>
        <v>228.73563218390805</v>
      </c>
      <c r="DG24" s="10">
        <f t="shared" si="65"/>
        <v>228.94736842105257</v>
      </c>
      <c r="DH24" s="44">
        <v>2.2030150753768845</v>
      </c>
      <c r="DI24" s="44"/>
      <c r="DJ24" s="10">
        <f t="shared" si="67"/>
        <v>303.91061452513975</v>
      </c>
      <c r="DK24" s="10">
        <f t="shared" si="68"/>
        <v>206.14525139664806</v>
      </c>
      <c r="DL24" s="10">
        <f t="shared" si="69"/>
        <v>210.58823529411762</v>
      </c>
      <c r="DM24" s="52">
        <f t="shared" si="13"/>
        <v>1971.5</v>
      </c>
      <c r="DN24" s="10">
        <f t="shared" si="70"/>
        <v>24.089385474860194</v>
      </c>
      <c r="DO24" s="10">
        <f t="shared" si="71"/>
        <v>22.590380787259988</v>
      </c>
      <c r="DP24" s="10">
        <f t="shared" si="72"/>
        <v>18.35913312693495</v>
      </c>
    </row>
    <row r="25" spans="1:121">
      <c r="A25" s="52">
        <f t="shared" si="79"/>
        <v>1972.5</v>
      </c>
      <c r="B25" s="20">
        <v>6</v>
      </c>
      <c r="C25" s="20">
        <v>9.9</v>
      </c>
      <c r="D25" s="20">
        <v>8.8000000000000007</v>
      </c>
      <c r="E25" s="20">
        <v>24.7</v>
      </c>
      <c r="F25" s="20">
        <v>14.2</v>
      </c>
      <c r="G25" s="20">
        <v>12</v>
      </c>
      <c r="H25" s="20">
        <v>10.5</v>
      </c>
      <c r="I25" s="20">
        <v>9.3000000000000007</v>
      </c>
      <c r="J25" s="20">
        <v>8.1999999999999993</v>
      </c>
      <c r="K25" s="20">
        <v>7</v>
      </c>
      <c r="L25" s="20">
        <v>5.8</v>
      </c>
      <c r="M25" s="20">
        <v>4.7</v>
      </c>
      <c r="N25" s="20">
        <v>3.7</v>
      </c>
      <c r="O25" s="1">
        <v>1696</v>
      </c>
      <c r="P25" s="1">
        <v>1957</v>
      </c>
      <c r="Q25" s="41">
        <f t="shared" si="73"/>
        <v>-0.96900000000027831</v>
      </c>
      <c r="R25" s="41">
        <f t="shared" si="74"/>
        <v>-0.10000000000000853</v>
      </c>
      <c r="S25" s="1">
        <f t="shared" si="2"/>
        <v>1972.5</v>
      </c>
      <c r="T25" s="24">
        <v>30.5</v>
      </c>
      <c r="U25" s="1">
        <v>12022</v>
      </c>
      <c r="W25" s="1">
        <f t="shared" si="14"/>
        <v>1972.5</v>
      </c>
      <c r="X25" s="20">
        <v>4</v>
      </c>
      <c r="Y25" s="20">
        <v>8.9</v>
      </c>
      <c r="Z25" s="20">
        <v>8.5</v>
      </c>
      <c r="AA25" s="20">
        <v>21.4</v>
      </c>
      <c r="AB25" s="20">
        <v>14.3</v>
      </c>
      <c r="AC25" s="20">
        <v>12.3</v>
      </c>
      <c r="AD25" s="20">
        <v>10.8</v>
      </c>
      <c r="AE25" s="20">
        <v>9.6</v>
      </c>
      <c r="AF25" s="20">
        <v>8.4</v>
      </c>
      <c r="AG25" s="20">
        <v>7.3</v>
      </c>
      <c r="AH25" s="20">
        <v>6.3</v>
      </c>
      <c r="AI25" s="20">
        <v>5.3</v>
      </c>
      <c r="AJ25" s="20">
        <v>4.3</v>
      </c>
      <c r="AK25" s="1">
        <v>1470</v>
      </c>
      <c r="AL25" s="1">
        <v>1634</v>
      </c>
      <c r="AM25" s="52">
        <f t="shared" si="4"/>
        <v>1972.5</v>
      </c>
      <c r="AN25" s="20">
        <v>26.6</v>
      </c>
      <c r="AO25" s="41">
        <f t="shared" si="75"/>
        <v>0</v>
      </c>
      <c r="AP25" s="56">
        <f t="shared" si="76"/>
        <v>3.8999999999999986</v>
      </c>
      <c r="AQ25" s="56">
        <v>15.603609993479745</v>
      </c>
      <c r="AR25" s="56">
        <f t="shared" si="77"/>
        <v>254.96298729345904</v>
      </c>
      <c r="AS25" s="52">
        <f t="shared" si="5"/>
        <v>1972.5</v>
      </c>
      <c r="AT25" s="10">
        <f t="shared" si="15"/>
        <v>11742</v>
      </c>
      <c r="AU25" s="10">
        <f t="shared" si="16"/>
        <v>4843.5749999999998</v>
      </c>
      <c r="AV25" s="10">
        <f t="shared" si="17"/>
        <v>3444.32</v>
      </c>
      <c r="AW25" s="10">
        <v>4820</v>
      </c>
      <c r="AX25" s="10">
        <f t="shared" si="18"/>
        <v>2778.9399999999991</v>
      </c>
      <c r="AY25" s="10">
        <f t="shared" si="19"/>
        <v>2348.4</v>
      </c>
      <c r="AZ25" s="10">
        <f t="shared" si="20"/>
        <v>2054.85</v>
      </c>
      <c r="BA25" s="10">
        <f t="shared" si="21"/>
        <v>1820.0100000000002</v>
      </c>
      <c r="BB25" s="10">
        <f t="shared" si="22"/>
        <v>1604.7399999999998</v>
      </c>
      <c r="BC25" s="10">
        <f t="shared" si="23"/>
        <v>1369.9</v>
      </c>
      <c r="BD25" s="10">
        <f t="shared" si="24"/>
        <v>1135.0599999999997</v>
      </c>
      <c r="BE25" s="10">
        <f t="shared" si="25"/>
        <v>919.79</v>
      </c>
      <c r="BF25" s="10">
        <v>728</v>
      </c>
      <c r="BG25" s="52">
        <f t="shared" si="7"/>
        <v>1972.5</v>
      </c>
      <c r="BI25" s="26">
        <f t="shared" si="26"/>
        <v>12.786885245901635</v>
      </c>
      <c r="BJ25" s="20">
        <f t="shared" si="27"/>
        <v>3.8999999999999986</v>
      </c>
      <c r="BK25" s="20"/>
      <c r="BL25" s="1">
        <f t="shared" si="28"/>
        <v>1972.5</v>
      </c>
      <c r="BM25" s="10">
        <f t="shared" si="78"/>
        <v>6536</v>
      </c>
      <c r="BN25" s="10">
        <f t="shared" si="29"/>
        <v>3635.6500000000005</v>
      </c>
      <c r="BO25" s="10">
        <f t="shared" si="30"/>
        <v>2777.8</v>
      </c>
      <c r="BP25" s="10">
        <v>3511</v>
      </c>
      <c r="BQ25" s="10">
        <f t="shared" si="31"/>
        <v>2336.6200000000003</v>
      </c>
      <c r="BR25" s="10">
        <f t="shared" si="32"/>
        <v>2009.8200000000002</v>
      </c>
      <c r="BS25" s="10">
        <f t="shared" si="33"/>
        <v>1764.72</v>
      </c>
      <c r="BT25" s="10">
        <f t="shared" si="34"/>
        <v>1568.6399999999999</v>
      </c>
      <c r="BU25" s="10">
        <f t="shared" si="35"/>
        <v>1372.56</v>
      </c>
      <c r="BV25" s="10">
        <f t="shared" si="36"/>
        <v>1192.82</v>
      </c>
      <c r="BW25" s="10">
        <f t="shared" si="37"/>
        <v>1029.42</v>
      </c>
      <c r="BX25" s="10">
        <f t="shared" si="38"/>
        <v>866.02</v>
      </c>
      <c r="BY25" s="10">
        <v>694</v>
      </c>
      <c r="BZ25" s="1">
        <f t="shared" si="39"/>
        <v>1972.5</v>
      </c>
      <c r="CB25" s="1">
        <f t="shared" si="40"/>
        <v>1972.5</v>
      </c>
      <c r="CC25" s="20">
        <f t="shared" si="41"/>
        <v>44.336569579288025</v>
      </c>
      <c r="CD25" s="20">
        <f t="shared" si="42"/>
        <v>24.938707462979295</v>
      </c>
      <c r="CE25" s="20">
        <f t="shared" si="43"/>
        <v>19.351279788172992</v>
      </c>
      <c r="CF25" s="20">
        <f t="shared" si="44"/>
        <v>27.157676348547717</v>
      </c>
      <c r="CG25" s="20">
        <f t="shared" si="45"/>
        <v>15.916860385614623</v>
      </c>
      <c r="CH25" s="20">
        <f t="shared" si="46"/>
        <v>14.417475728155337</v>
      </c>
      <c r="CI25" s="20">
        <f t="shared" si="47"/>
        <v>14.11927877947295</v>
      </c>
      <c r="CJ25" s="20">
        <f t="shared" si="48"/>
        <v>13.811462574381478</v>
      </c>
      <c r="CK25" s="20">
        <f t="shared" si="49"/>
        <v>14.468387402320618</v>
      </c>
      <c r="CL25" s="20">
        <f t="shared" si="50"/>
        <v>12.926490984743422</v>
      </c>
      <c r="CM25" s="20">
        <f t="shared" si="51"/>
        <v>9.3069969869433926</v>
      </c>
      <c r="CN25" s="20">
        <f t="shared" si="52"/>
        <v>5.8458996075191063</v>
      </c>
      <c r="CO25" s="20">
        <f t="shared" si="53"/>
        <v>4.6703296703296706</v>
      </c>
      <c r="CP25" s="20"/>
      <c r="CQ25" s="20"/>
      <c r="CR25" s="1">
        <f t="shared" si="10"/>
        <v>1972.5</v>
      </c>
      <c r="CT25" s="1">
        <f t="shared" si="11"/>
        <v>1972.5</v>
      </c>
      <c r="CU25" s="10">
        <f t="shared" si="54"/>
        <v>692.33490566037733</v>
      </c>
      <c r="CV25" s="10">
        <f t="shared" si="55"/>
        <v>285.58814858490564</v>
      </c>
      <c r="CW25" s="10">
        <f t="shared" si="56"/>
        <v>54.694378930817599</v>
      </c>
      <c r="CX25" s="10">
        <f t="shared" si="57"/>
        <v>42.924528301886795</v>
      </c>
      <c r="CY25" s="1">
        <f t="shared" si="58"/>
        <v>1972.5</v>
      </c>
      <c r="CZ25" s="10">
        <f t="shared" si="59"/>
        <v>444.62585034013608</v>
      </c>
      <c r="DA25" s="10">
        <f t="shared" si="60"/>
        <v>247.32312925170072</v>
      </c>
      <c r="DB25" s="10">
        <f t="shared" si="61"/>
        <v>58.717460317460315</v>
      </c>
      <c r="DC25" s="10">
        <f t="shared" si="62"/>
        <v>47.210884353741498</v>
      </c>
      <c r="DD25" s="1">
        <f t="shared" si="12"/>
        <v>1972.5</v>
      </c>
      <c r="DE25" s="10">
        <f t="shared" si="63"/>
        <v>321.21212121212119</v>
      </c>
      <c r="DF25" s="10">
        <f t="shared" si="64"/>
        <v>222.28571428571428</v>
      </c>
      <c r="DG25" s="10">
        <f t="shared" si="65"/>
        <v>208.33333333333331</v>
      </c>
      <c r="DH25" s="44">
        <v>2.045283018867925</v>
      </c>
      <c r="DI25" s="44"/>
      <c r="DJ25" s="10">
        <f t="shared" si="67"/>
        <v>286.66666666666669</v>
      </c>
      <c r="DK25" s="10">
        <f t="shared" si="68"/>
        <v>198.33333333333337</v>
      </c>
      <c r="DL25" s="10">
        <f t="shared" si="69"/>
        <v>187.5</v>
      </c>
      <c r="DM25" s="52">
        <f t="shared" si="13"/>
        <v>1972.5</v>
      </c>
      <c r="DN25" s="10">
        <f t="shared" si="70"/>
        <v>34.545454545454504</v>
      </c>
      <c r="DO25" s="10">
        <f t="shared" si="71"/>
        <v>23.952380952380906</v>
      </c>
      <c r="DP25" s="10">
        <f t="shared" si="72"/>
        <v>20.833333333333314</v>
      </c>
    </row>
    <row r="26" spans="1:121" ht="17" thickBot="1">
      <c r="A26" s="52">
        <f t="shared" si="79"/>
        <v>1973.5</v>
      </c>
      <c r="B26" s="20">
        <v>6.2</v>
      </c>
      <c r="C26" s="20">
        <v>9.9</v>
      </c>
      <c r="D26" s="20">
        <v>8.8000000000000007</v>
      </c>
      <c r="E26" s="20">
        <v>24.9</v>
      </c>
      <c r="F26" s="20">
        <v>14.1</v>
      </c>
      <c r="G26" s="20">
        <v>12.1</v>
      </c>
      <c r="H26" s="20">
        <v>10.5</v>
      </c>
      <c r="I26" s="20">
        <v>9.4</v>
      </c>
      <c r="J26" s="20">
        <v>8.1</v>
      </c>
      <c r="K26" s="20">
        <v>7</v>
      </c>
      <c r="L26" s="20">
        <v>5.8</v>
      </c>
      <c r="M26" s="20">
        <v>4.5999999999999996</v>
      </c>
      <c r="N26" s="20">
        <v>3.5</v>
      </c>
      <c r="O26" s="1">
        <v>1922</v>
      </c>
      <c r="P26" s="1">
        <v>2203</v>
      </c>
      <c r="Q26" s="41">
        <f t="shared" si="73"/>
        <v>1.5520000000001346</v>
      </c>
      <c r="R26" s="41">
        <f t="shared" si="74"/>
        <v>0</v>
      </c>
      <c r="S26" s="1">
        <f t="shared" si="2"/>
        <v>1973.5</v>
      </c>
      <c r="T26" s="24">
        <v>31.2</v>
      </c>
      <c r="U26" s="1">
        <v>11856</v>
      </c>
      <c r="W26" s="1">
        <f t="shared" si="14"/>
        <v>1973.5</v>
      </c>
      <c r="X26" s="20">
        <v>4.2</v>
      </c>
      <c r="Y26" s="20">
        <v>9.1</v>
      </c>
      <c r="Z26" s="20">
        <v>8.5</v>
      </c>
      <c r="AA26" s="20">
        <v>21.8</v>
      </c>
      <c r="AB26" s="20">
        <v>14.3</v>
      </c>
      <c r="AC26" s="20">
        <v>12.3</v>
      </c>
      <c r="AD26" s="20">
        <v>10.9</v>
      </c>
      <c r="AE26" s="20">
        <v>9.6999999999999993</v>
      </c>
      <c r="AF26" s="20">
        <v>8.5</v>
      </c>
      <c r="AG26" s="20">
        <v>7.3</v>
      </c>
      <c r="AH26" s="20">
        <v>6.2</v>
      </c>
      <c r="AI26" s="20">
        <v>5</v>
      </c>
      <c r="AJ26" s="20">
        <v>4</v>
      </c>
      <c r="AK26" s="1">
        <v>1637</v>
      </c>
      <c r="AL26" s="1">
        <v>1817</v>
      </c>
      <c r="AM26" s="52">
        <f t="shared" si="4"/>
        <v>1973.5</v>
      </c>
      <c r="AN26" s="20">
        <v>27.5</v>
      </c>
      <c r="AO26" s="41">
        <f t="shared" si="75"/>
        <v>0</v>
      </c>
      <c r="AP26" s="56">
        <f t="shared" si="76"/>
        <v>3.6999999999999993</v>
      </c>
      <c r="AQ26" s="56">
        <v>15.995405972513653</v>
      </c>
      <c r="AR26" s="56">
        <f t="shared" si="77"/>
        <v>290.63652652057311</v>
      </c>
      <c r="AS26" s="52">
        <f t="shared" si="5"/>
        <v>1973.5</v>
      </c>
      <c r="AT26" s="10">
        <f t="shared" si="15"/>
        <v>13658.6</v>
      </c>
      <c r="AU26" s="10">
        <f t="shared" si="16"/>
        <v>5452.4250000000002</v>
      </c>
      <c r="AV26" s="10">
        <f t="shared" si="17"/>
        <v>3877.2800000000007</v>
      </c>
      <c r="AW26" s="10">
        <v>5475</v>
      </c>
      <c r="AX26" s="10">
        <f t="shared" si="18"/>
        <v>3106.2299999999996</v>
      </c>
      <c r="AY26" s="10">
        <f t="shared" si="19"/>
        <v>2665.6299999999997</v>
      </c>
      <c r="AZ26" s="10">
        <f t="shared" si="20"/>
        <v>2313.1499999999996</v>
      </c>
      <c r="BA26" s="10">
        <f t="shared" si="21"/>
        <v>2070.8199999999997</v>
      </c>
      <c r="BB26" s="10">
        <f t="shared" si="22"/>
        <v>1784.43</v>
      </c>
      <c r="BC26" s="10">
        <f t="shared" si="23"/>
        <v>1542.1</v>
      </c>
      <c r="BD26" s="10">
        <f t="shared" si="24"/>
        <v>1277.7399999999998</v>
      </c>
      <c r="BE26" s="10">
        <f t="shared" si="25"/>
        <v>1013.3799999999999</v>
      </c>
      <c r="BF26" s="10">
        <v>766</v>
      </c>
      <c r="BG26" s="52">
        <f t="shared" si="7"/>
        <v>1973.5</v>
      </c>
      <c r="BI26" s="26">
        <f t="shared" si="26"/>
        <v>11.858974358974358</v>
      </c>
      <c r="BJ26" s="20">
        <f t="shared" si="27"/>
        <v>3.6999999999999993</v>
      </c>
      <c r="BK26" s="20"/>
      <c r="BL26" s="1">
        <f t="shared" si="28"/>
        <v>1973.5</v>
      </c>
      <c r="BM26" s="10">
        <f t="shared" si="78"/>
        <v>7631.4000000000005</v>
      </c>
      <c r="BN26" s="10">
        <f t="shared" si="29"/>
        <v>4133.6750000000002</v>
      </c>
      <c r="BO26" s="10">
        <f t="shared" si="30"/>
        <v>3088.9</v>
      </c>
      <c r="BP26" s="10">
        <v>3966</v>
      </c>
      <c r="BQ26" s="10">
        <f t="shared" si="31"/>
        <v>2598.31</v>
      </c>
      <c r="BR26" s="10">
        <f t="shared" si="32"/>
        <v>2234.91</v>
      </c>
      <c r="BS26" s="10">
        <f t="shared" si="33"/>
        <v>1980.53</v>
      </c>
      <c r="BT26" s="10">
        <f t="shared" si="34"/>
        <v>1762.4899999999996</v>
      </c>
      <c r="BU26" s="10">
        <f t="shared" si="35"/>
        <v>1544.45</v>
      </c>
      <c r="BV26" s="10">
        <f t="shared" si="36"/>
        <v>1326.4099999999999</v>
      </c>
      <c r="BW26" s="10">
        <f t="shared" si="37"/>
        <v>1126.54</v>
      </c>
      <c r="BX26" s="10">
        <f t="shared" si="38"/>
        <v>908.5</v>
      </c>
      <c r="BY26" s="10">
        <v>731</v>
      </c>
      <c r="BZ26" s="1">
        <f t="shared" si="39"/>
        <v>1973.5</v>
      </c>
      <c r="CB26" s="1">
        <f t="shared" si="40"/>
        <v>1973.5</v>
      </c>
      <c r="CC26" s="20">
        <f t="shared" si="41"/>
        <v>44.127509407992036</v>
      </c>
      <c r="CD26" s="20">
        <f t="shared" si="42"/>
        <v>24.186485829699627</v>
      </c>
      <c r="CE26" s="20">
        <f t="shared" si="43"/>
        <v>20.333326455659648</v>
      </c>
      <c r="CF26" s="20">
        <f t="shared" si="44"/>
        <v>27.561643835616437</v>
      </c>
      <c r="CG26" s="20">
        <f t="shared" si="45"/>
        <v>16.351654578057637</v>
      </c>
      <c r="CH26" s="20">
        <f t="shared" si="46"/>
        <v>16.158281531945537</v>
      </c>
      <c r="CI26" s="20">
        <f t="shared" si="47"/>
        <v>14.379525754922927</v>
      </c>
      <c r="CJ26" s="20">
        <f t="shared" si="48"/>
        <v>14.889270916834887</v>
      </c>
      <c r="CK26" s="20">
        <f t="shared" si="49"/>
        <v>13.448552198741334</v>
      </c>
      <c r="CL26" s="20">
        <f t="shared" si="50"/>
        <v>13.986771285908832</v>
      </c>
      <c r="CM26" s="20">
        <f t="shared" si="51"/>
        <v>11.833393335107287</v>
      </c>
      <c r="CN26" s="20">
        <f t="shared" si="52"/>
        <v>10.349523377212883</v>
      </c>
      <c r="CO26" s="20">
        <f t="shared" si="53"/>
        <v>4.5691906005221936</v>
      </c>
      <c r="CP26" s="20"/>
      <c r="CQ26" s="20"/>
      <c r="CR26" s="1">
        <f t="shared" si="10"/>
        <v>1973.5</v>
      </c>
      <c r="CT26" s="1">
        <f t="shared" si="11"/>
        <v>1973.5</v>
      </c>
      <c r="CU26" s="10">
        <f t="shared" si="54"/>
        <v>710.64516129032256</v>
      </c>
      <c r="CV26" s="10">
        <f t="shared" si="55"/>
        <v>283.68496357960458</v>
      </c>
      <c r="CW26" s="10">
        <f t="shared" si="56"/>
        <v>53.019771071800207</v>
      </c>
      <c r="CX26" s="10">
        <f t="shared" si="57"/>
        <v>39.854318418314257</v>
      </c>
      <c r="CY26" s="1">
        <f t="shared" si="58"/>
        <v>1973.5</v>
      </c>
      <c r="CZ26" s="10">
        <f t="shared" si="59"/>
        <v>466.18204031765424</v>
      </c>
      <c r="DA26" s="10">
        <f t="shared" si="60"/>
        <v>252.51527183872938</v>
      </c>
      <c r="DB26" s="10">
        <f t="shared" si="61"/>
        <v>56.323355732030137</v>
      </c>
      <c r="DC26" s="10">
        <f t="shared" si="62"/>
        <v>44.654856444715946</v>
      </c>
      <c r="DD26" s="1">
        <f t="shared" si="12"/>
        <v>1973.5</v>
      </c>
      <c r="DE26" s="10">
        <f t="shared" si="63"/>
        <v>323.61809045226136</v>
      </c>
      <c r="DF26" s="10">
        <f t="shared" si="64"/>
        <v>222.85714285714286</v>
      </c>
      <c r="DG26" s="10">
        <f t="shared" si="65"/>
        <v>216.04938271604939</v>
      </c>
      <c r="DH26" s="44">
        <v>2.0746411483253593</v>
      </c>
      <c r="DI26" s="44"/>
      <c r="DJ26" s="10">
        <f t="shared" si="67"/>
        <v>292.30769230769232</v>
      </c>
      <c r="DK26" s="10">
        <f t="shared" si="68"/>
        <v>198.35164835164835</v>
      </c>
      <c r="DL26" s="10">
        <f t="shared" si="69"/>
        <v>202.22222222222223</v>
      </c>
      <c r="DM26" s="52">
        <f t="shared" si="13"/>
        <v>1973.5</v>
      </c>
      <c r="DN26" s="10">
        <f t="shared" si="70"/>
        <v>31.310398144569035</v>
      </c>
      <c r="DO26" s="10">
        <f t="shared" si="71"/>
        <v>24.505494505494511</v>
      </c>
      <c r="DP26" s="10">
        <f t="shared" si="72"/>
        <v>13.827160493827165</v>
      </c>
    </row>
    <row r="27" spans="1:121" ht="17" thickBot="1">
      <c r="A27" s="52">
        <f t="shared" si="79"/>
        <v>1974.5</v>
      </c>
      <c r="B27" s="20">
        <v>5.9</v>
      </c>
      <c r="C27" s="20">
        <v>9.9</v>
      </c>
      <c r="D27" s="20">
        <v>9</v>
      </c>
      <c r="E27" s="20">
        <v>24.8</v>
      </c>
      <c r="F27" s="20">
        <v>14.6</v>
      </c>
      <c r="G27" s="20">
        <v>12.3</v>
      </c>
      <c r="H27" s="20">
        <v>10.6</v>
      </c>
      <c r="I27" s="20">
        <v>9.3000000000000007</v>
      </c>
      <c r="J27" s="20">
        <v>8.1999999999999993</v>
      </c>
      <c r="K27" s="20">
        <v>6.9</v>
      </c>
      <c r="L27" s="20">
        <v>5.7</v>
      </c>
      <c r="M27" s="20">
        <v>4.5</v>
      </c>
      <c r="N27" s="20">
        <v>3.1</v>
      </c>
      <c r="O27" s="1">
        <v>2286</v>
      </c>
      <c r="P27" s="58">
        <v>2661</v>
      </c>
      <c r="Q27" s="41">
        <f t="shared" si="73"/>
        <v>-1.4810000000002219</v>
      </c>
      <c r="R27" s="41">
        <f t="shared" si="74"/>
        <v>0</v>
      </c>
      <c r="S27" s="1">
        <f t="shared" si="2"/>
        <v>1974.5</v>
      </c>
      <c r="T27" s="24">
        <v>32</v>
      </c>
      <c r="U27" s="1">
        <v>11845</v>
      </c>
      <c r="W27" s="1">
        <f t="shared" si="14"/>
        <v>1974.5</v>
      </c>
      <c r="X27" s="20">
        <v>3.8</v>
      </c>
      <c r="Y27" s="20">
        <v>9.1</v>
      </c>
      <c r="Z27" s="20">
        <v>8.8000000000000007</v>
      </c>
      <c r="AA27" s="20">
        <v>21.7</v>
      </c>
      <c r="AB27" s="20">
        <v>14.7</v>
      </c>
      <c r="AC27" s="20">
        <v>12.6</v>
      </c>
      <c r="AD27" s="20">
        <v>10.8</v>
      </c>
      <c r="AE27" s="20">
        <v>9.8000000000000007</v>
      </c>
      <c r="AF27" s="20">
        <v>8.4</v>
      </c>
      <c r="AG27" s="20">
        <v>7.2</v>
      </c>
      <c r="AH27" s="20">
        <v>6.1</v>
      </c>
      <c r="AI27" s="20">
        <v>4.9000000000000004</v>
      </c>
      <c r="AJ27" s="20">
        <v>3.8</v>
      </c>
      <c r="AK27" s="1">
        <v>1895</v>
      </c>
      <c r="AL27" s="58">
        <v>2112</v>
      </c>
      <c r="AM27" s="52">
        <f t="shared" si="4"/>
        <v>1974.5</v>
      </c>
      <c r="AN27" s="20">
        <v>28.1</v>
      </c>
      <c r="AO27" s="41">
        <f t="shared" si="75"/>
        <v>0</v>
      </c>
      <c r="AP27" s="56">
        <f t="shared" si="76"/>
        <v>3.8999999999999986</v>
      </c>
      <c r="AQ27" s="56">
        <v>19.283835375677391</v>
      </c>
      <c r="AR27" s="56">
        <f t="shared" si="77"/>
        <v>407.27460313430652</v>
      </c>
      <c r="AS27" s="52">
        <f t="shared" si="5"/>
        <v>1974.5</v>
      </c>
      <c r="AT27" s="10">
        <f t="shared" si="15"/>
        <v>15699.900000000001</v>
      </c>
      <c r="AU27" s="10">
        <f t="shared" si="16"/>
        <v>6585.9750000000004</v>
      </c>
      <c r="AV27" s="10">
        <f t="shared" si="17"/>
        <v>4789.7999999999993</v>
      </c>
      <c r="AW27" s="10">
        <v>6608</v>
      </c>
      <c r="AX27" s="10">
        <f t="shared" si="18"/>
        <v>3885.0599999999995</v>
      </c>
      <c r="AY27" s="10">
        <f t="shared" si="19"/>
        <v>3273.03</v>
      </c>
      <c r="AZ27" s="10">
        <f t="shared" si="20"/>
        <v>2820.6599999999994</v>
      </c>
      <c r="BA27" s="10">
        <f t="shared" si="21"/>
        <v>2474.7300000000005</v>
      </c>
      <c r="BB27" s="10">
        <f t="shared" si="22"/>
        <v>2182.0199999999995</v>
      </c>
      <c r="BC27" s="10">
        <f t="shared" si="23"/>
        <v>1836.09</v>
      </c>
      <c r="BD27" s="10">
        <f t="shared" si="24"/>
        <v>1516.7699999999998</v>
      </c>
      <c r="BE27" s="10">
        <f t="shared" si="25"/>
        <v>1197.4499999999998</v>
      </c>
      <c r="BF27" s="10">
        <v>831</v>
      </c>
      <c r="BG27" s="52">
        <f t="shared" si="7"/>
        <v>1974.5</v>
      </c>
      <c r="BI27" s="26">
        <f t="shared" si="26"/>
        <v>12.187499999999996</v>
      </c>
      <c r="BJ27" s="20">
        <f t="shared" si="27"/>
        <v>3.8999999999999986</v>
      </c>
      <c r="BK27" s="20"/>
      <c r="BL27" s="1">
        <f t="shared" si="28"/>
        <v>1974.5</v>
      </c>
      <c r="BM27" s="10">
        <f t="shared" si="78"/>
        <v>8025.5999999999995</v>
      </c>
      <c r="BN27" s="10">
        <f t="shared" si="29"/>
        <v>4804.8</v>
      </c>
      <c r="BO27" s="10">
        <f t="shared" si="30"/>
        <v>3717.1200000000003</v>
      </c>
      <c r="BP27" s="10">
        <v>4572</v>
      </c>
      <c r="BQ27" s="10">
        <f t="shared" si="31"/>
        <v>3104.64</v>
      </c>
      <c r="BR27" s="10">
        <f t="shared" si="32"/>
        <v>2661.12</v>
      </c>
      <c r="BS27" s="10">
        <f t="shared" si="33"/>
        <v>2280.96</v>
      </c>
      <c r="BT27" s="10">
        <f t="shared" si="34"/>
        <v>2069.7599999999998</v>
      </c>
      <c r="BU27" s="10">
        <f t="shared" si="35"/>
        <v>1774.0800000000002</v>
      </c>
      <c r="BV27" s="10">
        <f t="shared" si="36"/>
        <v>1520.64</v>
      </c>
      <c r="BW27" s="10">
        <f t="shared" si="37"/>
        <v>1288.32</v>
      </c>
      <c r="BX27" s="10">
        <f t="shared" si="38"/>
        <v>1034.8799999999999</v>
      </c>
      <c r="BY27" s="10">
        <v>799</v>
      </c>
      <c r="BZ27" s="1">
        <f t="shared" si="39"/>
        <v>1974.5</v>
      </c>
      <c r="CB27" s="1">
        <f t="shared" si="40"/>
        <v>1974.5</v>
      </c>
      <c r="CC27" s="20">
        <f t="shared" si="41"/>
        <v>48.881203064987687</v>
      </c>
      <c r="CD27" s="20">
        <f t="shared" si="42"/>
        <v>27.044970562445197</v>
      </c>
      <c r="CE27" s="20">
        <f t="shared" si="43"/>
        <v>22.395089565326302</v>
      </c>
      <c r="CF27" s="20">
        <f t="shared" si="44"/>
        <v>30.811138014527845</v>
      </c>
      <c r="CG27" s="20">
        <f t="shared" si="45"/>
        <v>20.087720652962879</v>
      </c>
      <c r="CH27" s="20">
        <f t="shared" si="46"/>
        <v>18.695520664338556</v>
      </c>
      <c r="CI27" s="20">
        <f t="shared" si="47"/>
        <v>19.13381974431514</v>
      </c>
      <c r="CJ27" s="20">
        <f t="shared" si="48"/>
        <v>16.364209428907422</v>
      </c>
      <c r="CK27" s="20">
        <f t="shared" si="49"/>
        <v>18.695520664338524</v>
      </c>
      <c r="CL27" s="20">
        <f t="shared" si="50"/>
        <v>17.180530366158514</v>
      </c>
      <c r="CM27" s="20">
        <f t="shared" si="51"/>
        <v>15.061611186930111</v>
      </c>
      <c r="CN27" s="20">
        <f t="shared" si="52"/>
        <v>13.576349743204306</v>
      </c>
      <c r="CO27" s="20">
        <f t="shared" si="53"/>
        <v>3.8507821901323704</v>
      </c>
      <c r="CP27" s="20"/>
      <c r="CQ27" s="20"/>
      <c r="CR27" s="1">
        <f t="shared" si="10"/>
        <v>1974.5</v>
      </c>
      <c r="CT27" s="1">
        <f t="shared" si="11"/>
        <v>1974.5</v>
      </c>
      <c r="CU27" s="10">
        <f t="shared" si="54"/>
        <v>686.78477690288719</v>
      </c>
      <c r="CV27" s="10">
        <f t="shared" si="55"/>
        <v>288.10039370078738</v>
      </c>
      <c r="CW27" s="10">
        <f t="shared" si="56"/>
        <v>51.694663167104103</v>
      </c>
      <c r="CX27" s="10">
        <f t="shared" si="57"/>
        <v>36.351706036745405</v>
      </c>
      <c r="CY27" s="1">
        <f t="shared" si="58"/>
        <v>1974.5</v>
      </c>
      <c r="CZ27" s="10">
        <f t="shared" si="59"/>
        <v>423.5145118733509</v>
      </c>
      <c r="DA27" s="10">
        <f t="shared" si="60"/>
        <v>253.55145118733509</v>
      </c>
      <c r="DB27" s="10">
        <f t="shared" si="61"/>
        <v>54.919964819700965</v>
      </c>
      <c r="DC27" s="10">
        <f t="shared" si="62"/>
        <v>42.163588390501317</v>
      </c>
      <c r="DD27" s="1">
        <f t="shared" si="12"/>
        <v>1974.5</v>
      </c>
      <c r="DE27" s="10">
        <f t="shared" si="63"/>
        <v>317.58793969849251</v>
      </c>
      <c r="DF27" s="10">
        <f t="shared" si="64"/>
        <v>225.14285714285714</v>
      </c>
      <c r="DG27" s="10">
        <f t="shared" si="65"/>
        <v>230.26315789473685</v>
      </c>
      <c r="DH27" s="44">
        <v>2.1782178217821779</v>
      </c>
      <c r="DI27" s="44"/>
      <c r="DJ27" s="10">
        <f t="shared" si="67"/>
        <v>283.51648351648345</v>
      </c>
      <c r="DK27" s="10">
        <f t="shared" si="68"/>
        <v>199.99999999999997</v>
      </c>
      <c r="DL27" s="10">
        <f t="shared" si="69"/>
        <v>209.19540229885061</v>
      </c>
      <c r="DM27" s="52">
        <f t="shared" si="13"/>
        <v>1974.5</v>
      </c>
      <c r="DN27" s="10">
        <f t="shared" si="70"/>
        <v>34.071456182009058</v>
      </c>
      <c r="DO27" s="10">
        <f t="shared" si="71"/>
        <v>25.142857142857167</v>
      </c>
      <c r="DP27" s="10">
        <f t="shared" si="72"/>
        <v>21.06775559588624</v>
      </c>
    </row>
    <row r="28" spans="1:121">
      <c r="A28" s="1">
        <v>1975.5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R28" s="4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N28" s="20"/>
      <c r="AO28" s="20"/>
      <c r="AP28" s="20"/>
      <c r="AQ28" s="20"/>
      <c r="AR28" s="2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I28" s="26"/>
      <c r="BJ28" s="20"/>
      <c r="BK28" s="2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U28" s="10"/>
      <c r="CV28" s="10"/>
      <c r="CW28" s="10"/>
      <c r="CX28" s="10"/>
      <c r="CZ28" s="10"/>
      <c r="DA28" s="10"/>
      <c r="DB28" s="10"/>
      <c r="DC28" s="10"/>
      <c r="DE28" s="10"/>
      <c r="DF28" s="10"/>
      <c r="DG28" s="10"/>
      <c r="DH28" s="48">
        <v>2.1918580910971248</v>
      </c>
      <c r="DI28" s="44"/>
      <c r="DJ28" s="10"/>
      <c r="DK28" s="10"/>
      <c r="DL28" s="10"/>
      <c r="DN28" s="10"/>
      <c r="DO28" s="10"/>
      <c r="DP28" s="10"/>
    </row>
    <row r="29" spans="1:121">
      <c r="A29" s="1">
        <v>1978.5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R29" s="4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N29" s="20"/>
      <c r="AO29" s="20"/>
      <c r="AP29" s="20"/>
      <c r="AQ29" s="20"/>
      <c r="AR29" s="2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I29" s="26"/>
      <c r="BJ29" s="20"/>
      <c r="BK29" s="2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U29" s="10"/>
      <c r="CV29" s="10"/>
      <c r="CW29" s="10"/>
      <c r="CX29" s="10"/>
      <c r="CZ29" s="10"/>
      <c r="DA29" s="10"/>
      <c r="DB29" s="10"/>
      <c r="DC29" s="10"/>
      <c r="DE29" s="10"/>
      <c r="DF29" s="10"/>
      <c r="DG29" s="10"/>
      <c r="DH29" s="48">
        <v>2.2130589943722567</v>
      </c>
      <c r="DI29" s="44"/>
      <c r="DJ29" s="10"/>
      <c r="DK29" s="10"/>
      <c r="DL29" s="10"/>
      <c r="DN29" s="10"/>
      <c r="DO29" s="10"/>
      <c r="DP29" s="10"/>
    </row>
    <row r="30" spans="1:121">
      <c r="A30" s="1">
        <v>1981.5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R30" s="4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N30" s="20"/>
      <c r="AO30" s="20"/>
      <c r="AP30" s="20"/>
      <c r="AQ30" s="20"/>
      <c r="AR30" s="2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I30" s="26"/>
      <c r="BJ30" s="20"/>
      <c r="BK30" s="2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U30" s="10"/>
      <c r="CV30" s="10"/>
      <c r="CW30" s="10"/>
      <c r="CX30" s="10"/>
      <c r="CZ30" s="10"/>
      <c r="DA30" s="10"/>
      <c r="DB30" s="10"/>
      <c r="DC30" s="10"/>
      <c r="DE30" s="10"/>
      <c r="DF30" s="10"/>
      <c r="DG30" s="10"/>
      <c r="DH30" s="48">
        <v>2.2510332411518861</v>
      </c>
      <c r="DI30" s="44"/>
      <c r="DJ30" s="10"/>
      <c r="DK30" s="10"/>
      <c r="DL30" s="10"/>
      <c r="DN30" s="10"/>
      <c r="DO30" s="10"/>
      <c r="DP30" s="10"/>
    </row>
    <row r="31" spans="1:121">
      <c r="A31" s="1">
        <v>1984.5</v>
      </c>
      <c r="C31" s="20"/>
      <c r="AF31" s="20"/>
      <c r="DE31" s="10"/>
      <c r="DF31" s="10"/>
      <c r="DG31" s="10"/>
      <c r="DH31" s="48">
        <v>2.2130589943722567</v>
      </c>
      <c r="DI31" s="44"/>
      <c r="DJ31" s="10"/>
      <c r="DK31" s="10"/>
      <c r="DL31" s="10"/>
      <c r="DN31" s="10"/>
      <c r="DO31" s="10"/>
      <c r="DP31" s="10"/>
    </row>
    <row r="32" spans="1:121" ht="18">
      <c r="B32" s="1" t="s">
        <v>125</v>
      </c>
      <c r="X32" s="1" t="str">
        <f>B32</f>
        <v>(B.) CSO hybrid estimates (using SPI and FES, in 5/78, 7/84, and 11/87 Economic Trends)</v>
      </c>
      <c r="BI32" s="1" t="str">
        <f>BI10</f>
        <v>%</v>
      </c>
      <c r="BJ32" s="1" t="str">
        <f>BJ10</f>
        <v>Absolute</v>
      </c>
      <c r="DE32" s="10"/>
      <c r="DF32" s="10"/>
      <c r="DG32" s="49"/>
      <c r="DH32" s="50"/>
      <c r="DI32" s="50"/>
      <c r="DJ32" s="10"/>
      <c r="DK32" s="10"/>
      <c r="DL32" s="10"/>
      <c r="DN32" s="10"/>
      <c r="DO32" s="10"/>
      <c r="DP32" s="10"/>
    </row>
    <row r="33" spans="1:120">
      <c r="B33" s="1" t="s">
        <v>116</v>
      </c>
      <c r="Q33" s="45" t="s">
        <v>120</v>
      </c>
      <c r="X33" s="17" t="s">
        <v>118</v>
      </c>
      <c r="BI33" s="1" t="str">
        <f>BI11</f>
        <v>diff. in</v>
      </c>
      <c r="BJ33" s="1" t="str">
        <f>BJ11</f>
        <v>diff. in</v>
      </c>
      <c r="DE33" s="10"/>
      <c r="DF33" s="10"/>
      <c r="DG33" s="10"/>
      <c r="DH33" s="26"/>
      <c r="DI33" s="26"/>
      <c r="DJ33" s="10"/>
      <c r="DK33" s="10"/>
      <c r="DL33" s="10"/>
      <c r="DN33" s="10"/>
      <c r="DO33" s="10"/>
      <c r="DP33" s="10"/>
    </row>
    <row r="34" spans="1:120">
      <c r="B34" s="1" t="s">
        <v>127</v>
      </c>
      <c r="Q34" s="45" t="s">
        <v>121</v>
      </c>
      <c r="X34" s="17"/>
      <c r="DE34" s="10"/>
      <c r="DF34" s="10"/>
      <c r="DG34" s="10"/>
      <c r="DH34" s="26"/>
      <c r="DI34" s="26"/>
      <c r="DJ34" s="10"/>
      <c r="DK34" s="10"/>
      <c r="DL34" s="10"/>
      <c r="DN34" s="10"/>
      <c r="DO34" s="10"/>
      <c r="DP34" s="10"/>
    </row>
    <row r="35" spans="1:120">
      <c r="A35" s="1" t="str">
        <f t="shared" ref="A35:O35" si="80">A12</f>
        <v>Year</v>
      </c>
      <c r="B35" s="18" t="str">
        <f t="shared" si="80"/>
        <v>top 1%</v>
      </c>
      <c r="C35" s="18" t="str">
        <f t="shared" si="80"/>
        <v>2-5%</v>
      </c>
      <c r="D35" s="18" t="str">
        <f t="shared" si="80"/>
        <v>6-10%</v>
      </c>
      <c r="E35" s="1" t="str">
        <f t="shared" si="80"/>
        <v>top 10%</v>
      </c>
      <c r="F35" s="1" t="str">
        <f t="shared" si="80"/>
        <v>11-20%</v>
      </c>
      <c r="G35" s="1" t="str">
        <f t="shared" si="80"/>
        <v>21-30%</v>
      </c>
      <c r="H35" s="1" t="str">
        <f t="shared" si="80"/>
        <v>31-40%</v>
      </c>
      <c r="I35" s="1" t="str">
        <f t="shared" si="80"/>
        <v>41-50%</v>
      </c>
      <c r="J35" s="1" t="str">
        <f t="shared" si="80"/>
        <v>51-60%</v>
      </c>
      <c r="K35" s="1" t="str">
        <f t="shared" si="80"/>
        <v>61-70%</v>
      </c>
      <c r="L35" s="1" t="str">
        <f t="shared" si="80"/>
        <v>71-80%</v>
      </c>
      <c r="M35" s="1" t="str">
        <f t="shared" si="80"/>
        <v>81-90%</v>
      </c>
      <c r="N35" s="1" t="str">
        <f t="shared" si="80"/>
        <v>91-100%</v>
      </c>
      <c r="O35" s="18" t="str">
        <f t="shared" si="80"/>
        <v xml:space="preserve"> Median</v>
      </c>
      <c r="P35" s="18" t="s">
        <v>0</v>
      </c>
      <c r="Q35" s="19" t="s">
        <v>122</v>
      </c>
      <c r="R35" s="43" t="s">
        <v>79</v>
      </c>
      <c r="S35" s="18" t="str">
        <f>S12</f>
        <v>Year</v>
      </c>
      <c r="T35" s="61" t="str">
        <f>T12</f>
        <v>Gini</v>
      </c>
      <c r="U35" s="33" t="s">
        <v>1</v>
      </c>
      <c r="V35" s="33" t="s">
        <v>2</v>
      </c>
      <c r="W35" s="1" t="str">
        <f t="shared" ref="W35:AK35" si="81">W12</f>
        <v>Year</v>
      </c>
      <c r="X35" s="1" t="str">
        <f t="shared" si="81"/>
        <v>top 1%</v>
      </c>
      <c r="Y35" s="1" t="str">
        <f t="shared" si="81"/>
        <v>2-5%</v>
      </c>
      <c r="Z35" s="1" t="str">
        <f t="shared" si="81"/>
        <v>6-10%</v>
      </c>
      <c r="AA35" s="1" t="str">
        <f t="shared" si="81"/>
        <v>top 10%</v>
      </c>
      <c r="AB35" s="1" t="str">
        <f t="shared" si="81"/>
        <v>11-20%</v>
      </c>
      <c r="AC35" s="1" t="str">
        <f t="shared" si="81"/>
        <v>21-30%</v>
      </c>
      <c r="AD35" s="1" t="str">
        <f t="shared" si="81"/>
        <v>31-40%</v>
      </c>
      <c r="AE35" s="1" t="str">
        <f t="shared" si="81"/>
        <v>41-50%</v>
      </c>
      <c r="AF35" s="1" t="str">
        <f t="shared" si="81"/>
        <v>51-60%</v>
      </c>
      <c r="AG35" s="1" t="str">
        <f t="shared" si="81"/>
        <v>61-70%</v>
      </c>
      <c r="AH35" s="1" t="str">
        <f t="shared" si="81"/>
        <v>71-80%</v>
      </c>
      <c r="AI35" s="1" t="str">
        <f t="shared" si="81"/>
        <v>81-90%</v>
      </c>
      <c r="AJ35" s="1" t="str">
        <f t="shared" si="81"/>
        <v>91-100%</v>
      </c>
      <c r="AK35" s="1" t="str">
        <f t="shared" si="81"/>
        <v xml:space="preserve"> Median</v>
      </c>
      <c r="AL35" s="1" t="s">
        <v>0</v>
      </c>
      <c r="AM35" s="1" t="str">
        <f t="shared" ref="AM35:BG35" si="82">AM12</f>
        <v>Year</v>
      </c>
      <c r="AN35" s="1" t="str">
        <f t="shared" si="82"/>
        <v>Gini</v>
      </c>
      <c r="AS35" s="1" t="str">
        <f t="shared" si="82"/>
        <v>Year</v>
      </c>
      <c r="AT35" s="10" t="str">
        <f t="shared" si="82"/>
        <v>top 1%</v>
      </c>
      <c r="AU35" s="10" t="str">
        <f t="shared" si="82"/>
        <v>2-5%</v>
      </c>
      <c r="AV35" s="10" t="str">
        <f t="shared" si="82"/>
        <v>6-10%</v>
      </c>
      <c r="AW35" s="10" t="str">
        <f t="shared" si="82"/>
        <v>top 10%</v>
      </c>
      <c r="AX35" s="10" t="str">
        <f t="shared" si="82"/>
        <v>11-20%</v>
      </c>
      <c r="AY35" s="10" t="str">
        <f t="shared" si="82"/>
        <v>21-30%</v>
      </c>
      <c r="AZ35" s="10" t="str">
        <f t="shared" si="82"/>
        <v>31-40%</v>
      </c>
      <c r="BA35" s="10" t="str">
        <f t="shared" si="82"/>
        <v>41-50%</v>
      </c>
      <c r="BB35" s="10" t="str">
        <f t="shared" si="82"/>
        <v>51-60%</v>
      </c>
      <c r="BC35" s="10" t="str">
        <f t="shared" si="82"/>
        <v>61-70%</v>
      </c>
      <c r="BD35" s="10" t="str">
        <f t="shared" si="82"/>
        <v>71-80%</v>
      </c>
      <c r="BE35" s="10" t="str">
        <f t="shared" si="82"/>
        <v>81-90%</v>
      </c>
      <c r="BF35" s="10" t="str">
        <f t="shared" si="82"/>
        <v>91-100%</v>
      </c>
      <c r="BG35" s="10" t="str">
        <f t="shared" si="82"/>
        <v>Year</v>
      </c>
      <c r="BH35" s="10"/>
      <c r="BI35" s="10" t="str">
        <f t="shared" ref="BI35:BZ35" si="83">BI12</f>
        <v>Gini</v>
      </c>
      <c r="BJ35" s="10" t="str">
        <f t="shared" si="83"/>
        <v>Gini</v>
      </c>
      <c r="BK35" s="10"/>
      <c r="BL35" s="1" t="str">
        <f t="shared" si="83"/>
        <v>Year</v>
      </c>
      <c r="BM35" s="1" t="str">
        <f t="shared" si="83"/>
        <v>top 1%</v>
      </c>
      <c r="BN35" s="1" t="str">
        <f t="shared" si="83"/>
        <v>2-5%</v>
      </c>
      <c r="BO35" s="1" t="str">
        <f t="shared" si="83"/>
        <v>6-10%</v>
      </c>
      <c r="BP35" s="1" t="str">
        <f t="shared" si="83"/>
        <v>top 10%</v>
      </c>
      <c r="BQ35" s="1" t="str">
        <f t="shared" si="83"/>
        <v>11-20%</v>
      </c>
      <c r="BR35" s="1" t="str">
        <f t="shared" si="83"/>
        <v>21-30%</v>
      </c>
      <c r="BS35" s="1" t="str">
        <f t="shared" si="83"/>
        <v>31-40%</v>
      </c>
      <c r="BT35" s="1" t="str">
        <f t="shared" si="83"/>
        <v>41-50%</v>
      </c>
      <c r="BU35" s="1" t="str">
        <f t="shared" si="83"/>
        <v>51-60%</v>
      </c>
      <c r="BV35" s="1" t="str">
        <f t="shared" si="83"/>
        <v>61-70%</v>
      </c>
      <c r="BW35" s="1" t="str">
        <f t="shared" si="83"/>
        <v>71-80%</v>
      </c>
      <c r="BX35" s="1" t="str">
        <f t="shared" si="83"/>
        <v>81-90%</v>
      </c>
      <c r="BY35" s="1" t="str">
        <f t="shared" si="83"/>
        <v>91-100%</v>
      </c>
      <c r="BZ35" s="1" t="str">
        <f t="shared" si="83"/>
        <v>Year</v>
      </c>
      <c r="CB35" s="1" t="str">
        <f t="shared" ref="CB35:CR35" si="84">CB12</f>
        <v>Year</v>
      </c>
      <c r="CC35" s="1" t="str">
        <f t="shared" si="84"/>
        <v>top 1%</v>
      </c>
      <c r="CD35" s="1" t="str">
        <f t="shared" si="84"/>
        <v>2-5%</v>
      </c>
      <c r="CE35" s="1" t="str">
        <f t="shared" si="84"/>
        <v>6-10%</v>
      </c>
      <c r="CF35" s="1" t="str">
        <f t="shared" si="84"/>
        <v>top 10%</v>
      </c>
      <c r="CG35" s="1" t="str">
        <f t="shared" si="84"/>
        <v>11-20%</v>
      </c>
      <c r="CH35" s="1" t="str">
        <f t="shared" si="84"/>
        <v>21-30%</v>
      </c>
      <c r="CI35" s="1" t="str">
        <f t="shared" si="84"/>
        <v>31-40%</v>
      </c>
      <c r="CJ35" s="1" t="str">
        <f t="shared" si="84"/>
        <v>41-50%</v>
      </c>
      <c r="CK35" s="1" t="str">
        <f t="shared" si="84"/>
        <v>51-60%</v>
      </c>
      <c r="CL35" s="1" t="str">
        <f t="shared" si="84"/>
        <v>61-70%</v>
      </c>
      <c r="CM35" s="1" t="str">
        <f t="shared" si="84"/>
        <v>71-80%</v>
      </c>
      <c r="CN35" s="1" t="str">
        <f t="shared" si="84"/>
        <v>81-90%</v>
      </c>
      <c r="CO35" s="1" t="str">
        <f t="shared" si="84"/>
        <v>91-100%</v>
      </c>
      <c r="CP35" s="1" t="str">
        <f t="shared" si="84"/>
        <v xml:space="preserve"> Median</v>
      </c>
      <c r="CQ35" s="1" t="str">
        <f t="shared" si="84"/>
        <v>Mean</v>
      </c>
      <c r="CR35" s="1" t="str">
        <f t="shared" si="84"/>
        <v>Year</v>
      </c>
      <c r="CT35" s="1" t="str">
        <f t="shared" ref="CT35:DC35" si="85">CT12</f>
        <v>Year</v>
      </c>
      <c r="CU35" s="1" t="str">
        <f t="shared" si="85"/>
        <v>top 1%</v>
      </c>
      <c r="CV35" s="1" t="str">
        <f t="shared" si="85"/>
        <v>top 10%</v>
      </c>
      <c r="CW35" s="1" t="str">
        <f t="shared" si="85"/>
        <v>71-100</v>
      </c>
      <c r="CX35" s="1" t="str">
        <f t="shared" si="85"/>
        <v>91-100</v>
      </c>
      <c r="CY35" s="1" t="str">
        <f t="shared" si="85"/>
        <v>Year</v>
      </c>
      <c r="CZ35" s="1" t="str">
        <f t="shared" si="85"/>
        <v>top 1%</v>
      </c>
      <c r="DA35" s="1" t="str">
        <f t="shared" si="85"/>
        <v>top 10%</v>
      </c>
      <c r="DB35" s="1" t="str">
        <f t="shared" si="85"/>
        <v>71-100</v>
      </c>
      <c r="DC35" s="1" t="str">
        <f t="shared" si="85"/>
        <v>91-100</v>
      </c>
      <c r="DD35" s="1" t="str">
        <f t="shared" ref="DD35:DD55" si="86">CT35</f>
        <v>Year</v>
      </c>
      <c r="DE35" s="10"/>
      <c r="DF35" s="10"/>
      <c r="DG35" s="10"/>
      <c r="DH35" s="26"/>
      <c r="DI35" s="26"/>
      <c r="DJ35" s="10"/>
      <c r="DK35" s="10"/>
      <c r="DL35" s="10"/>
      <c r="DM35" s="1" t="str">
        <f t="shared" ref="DM35:DM55" si="87">DD35</f>
        <v>Year</v>
      </c>
      <c r="DN35" s="10"/>
      <c r="DO35" s="10"/>
      <c r="DP35" s="10"/>
    </row>
    <row r="36" spans="1:120">
      <c r="A36" s="1">
        <v>1949</v>
      </c>
      <c r="B36" s="20">
        <v>11.2</v>
      </c>
      <c r="C36" s="20">
        <v>12.6</v>
      </c>
      <c r="D36" s="20">
        <v>9.4</v>
      </c>
      <c r="E36" s="20">
        <v>33.200000000000003</v>
      </c>
      <c r="F36" s="20">
        <v>14.1</v>
      </c>
      <c r="G36" s="20">
        <v>11.2</v>
      </c>
      <c r="H36" s="20">
        <v>9.6</v>
      </c>
      <c r="I36" s="20">
        <v>8.1999999999999993</v>
      </c>
      <c r="J36" s="34">
        <v>7.4</v>
      </c>
      <c r="K36" s="35">
        <v>5.3</v>
      </c>
      <c r="L36" s="35">
        <v>4.5999999999999996</v>
      </c>
      <c r="M36" s="35">
        <v>3.6</v>
      </c>
      <c r="N36" s="36">
        <v>2.8</v>
      </c>
      <c r="O36" s="1">
        <v>259</v>
      </c>
      <c r="P36" s="20">
        <f t="shared" ref="P36:P52" si="88">O36*0.2/(((I36+J36)/100)-0.0002)</f>
        <v>332.47753530166887</v>
      </c>
      <c r="Q36" s="41">
        <f>P36-SUM(AW36:BF36)/10</f>
        <v>0</v>
      </c>
      <c r="R36" s="41">
        <f t="shared" si="74"/>
        <v>0</v>
      </c>
      <c r="S36" s="1">
        <f t="shared" ref="S36:S55" si="89">A36</f>
        <v>1949</v>
      </c>
      <c r="T36" s="62">
        <v>41.1</v>
      </c>
      <c r="U36" s="20">
        <f t="shared" ref="U36:U56" si="90">B36+C36</f>
        <v>23.799999999999997</v>
      </c>
      <c r="V36" s="20">
        <f t="shared" ref="V36:V56" si="91">E36+F36</f>
        <v>47.300000000000004</v>
      </c>
      <c r="W36" s="1">
        <f t="shared" ref="W36:W55" si="92">A36</f>
        <v>1949</v>
      </c>
      <c r="X36" s="20">
        <v>6.4</v>
      </c>
      <c r="Y36" s="20">
        <v>11.3</v>
      </c>
      <c r="Z36" s="20">
        <v>9.4</v>
      </c>
      <c r="AA36" s="20">
        <v>27.1</v>
      </c>
      <c r="AB36" s="20">
        <v>14.5</v>
      </c>
      <c r="AC36" s="20">
        <v>11.9</v>
      </c>
      <c r="AD36" s="20">
        <v>10.5</v>
      </c>
      <c r="AE36" s="20">
        <v>9.5</v>
      </c>
      <c r="AF36" s="21">
        <v>8</v>
      </c>
      <c r="AG36" s="22">
        <v>6.6</v>
      </c>
      <c r="AH36" s="22">
        <v>5.3</v>
      </c>
      <c r="AI36" s="22">
        <v>3.9</v>
      </c>
      <c r="AJ36" s="23">
        <v>2.7</v>
      </c>
      <c r="AK36" s="1">
        <v>250</v>
      </c>
      <c r="AL36" s="1">
        <f>AK36*0.2/(((AE36+AF36)/100)-0.0002)</f>
        <v>286.04118993135012</v>
      </c>
      <c r="AM36" s="1">
        <f t="shared" ref="AM36:AM56" si="93">A36</f>
        <v>1949</v>
      </c>
      <c r="AN36" s="1">
        <v>35.5</v>
      </c>
      <c r="AS36" s="1">
        <f t="shared" ref="AS36:AS56" si="94">A36</f>
        <v>1949</v>
      </c>
      <c r="AT36" s="10">
        <f t="shared" ref="AT36:AT55" si="95">P36*(B36/100)/0.01</f>
        <v>3723.7483953786905</v>
      </c>
      <c r="AU36" s="10">
        <f t="shared" ref="AU36:AU55" si="96">P36*(C36/100)/0.04</f>
        <v>1047.304236200257</v>
      </c>
      <c r="AV36" s="10">
        <f t="shared" ref="AV36:AV55" si="97">P36*(D36/100)/0.05</f>
        <v>625.05776636713745</v>
      </c>
      <c r="AW36" s="10">
        <f t="shared" ref="AW36:AW55" si="98">P36*(E36/100)/0.1</f>
        <v>1103.8254172015406</v>
      </c>
      <c r="AX36" s="10">
        <f t="shared" ref="AX36:AX55" si="99">P36*(F36/100)/0.1</f>
        <v>468.79332477535303</v>
      </c>
      <c r="AY36" s="10">
        <f t="shared" ref="AY36:AY55" si="100">P36*(G36/100)/0.1</f>
        <v>372.37483953786904</v>
      </c>
      <c r="AZ36" s="10">
        <f t="shared" ref="AZ36:AZ55" si="101">P36*(H36/100)/0.1</f>
        <v>319.1784338896021</v>
      </c>
      <c r="BA36" s="10">
        <f t="shared" ref="BA36:BA55" si="102">P36*(I36/100)/0.1</f>
        <v>272.63157894736838</v>
      </c>
      <c r="BB36" s="10">
        <f t="shared" ref="BB36:BB55" si="103">P36*(J36/100)/0.1</f>
        <v>246.033376123235</v>
      </c>
      <c r="BC36" s="10">
        <f t="shared" ref="BC36:BC55" si="104">P36*(K36/100)/0.1</f>
        <v>176.21309370988448</v>
      </c>
      <c r="BD36" s="10">
        <f t="shared" ref="BD36:BD55" si="105">P36*(L36/100)/0.1</f>
        <v>152.93966623876767</v>
      </c>
      <c r="BE36" s="10">
        <f t="shared" ref="BE36:BE55" si="106">P36*(M36/100)/0.1</f>
        <v>119.69191270860081</v>
      </c>
      <c r="BF36" s="10">
        <f t="shared" ref="BF36:BF55" si="107">P36*(N36/100)/0.1</f>
        <v>93.093709884467259</v>
      </c>
      <c r="BG36" s="1">
        <f t="shared" ref="BG36:BG55" si="108">A36</f>
        <v>1949</v>
      </c>
      <c r="BI36" s="26">
        <f>100*BJ36/T36</f>
        <v>13.625304136253044</v>
      </c>
      <c r="BJ36" s="20">
        <f>T36-AN36</f>
        <v>5.6000000000000014</v>
      </c>
      <c r="BK36" s="20"/>
      <c r="BL36" s="1">
        <f t="shared" ref="BL36:BL56" si="109">A36</f>
        <v>1949</v>
      </c>
      <c r="BM36" s="10">
        <f>AL36*(X36/100)/0.01</f>
        <v>1830.6636155606409</v>
      </c>
      <c r="BN36" s="10">
        <f>AL36*(Y36/100)/0.04</f>
        <v>808.06636155606418</v>
      </c>
      <c r="BO36" s="10">
        <f>AL36*(Z36/100)/0.05</f>
        <v>537.75743707093818</v>
      </c>
      <c r="BP36" s="10">
        <f>AL36*(AA36/100)/0.1</f>
        <v>775.17162471395886</v>
      </c>
      <c r="BQ36" s="10">
        <f>AL36*(AB36/100)/0.1</f>
        <v>414.75972540045763</v>
      </c>
      <c r="BR36" s="10">
        <f>AL36*(AC36/100)/0.1</f>
        <v>340.38901601830662</v>
      </c>
      <c r="BS36" s="10">
        <f>AL36*(AD36/100)/0.1</f>
        <v>300.34324942791761</v>
      </c>
      <c r="BT36" s="10">
        <f>AL36*(AE36/100)/0.1</f>
        <v>271.73913043478262</v>
      </c>
      <c r="BU36" s="10">
        <f>AL36*(AF36/100)/0.1</f>
        <v>228.83295194508008</v>
      </c>
      <c r="BV36" s="10">
        <f>AL36*(AG36/100)/0.1</f>
        <v>188.78718535469108</v>
      </c>
      <c r="BW36" s="10">
        <f>AL36*(AH36/100)/0.1</f>
        <v>151.60183066361554</v>
      </c>
      <c r="BX36" s="10">
        <f>AL36*(AI36/100)/0.1</f>
        <v>111.55606407322654</v>
      </c>
      <c r="BY36" s="10">
        <f>AL36*(AJ36/100)/0.1</f>
        <v>77.231121281464539</v>
      </c>
      <c r="BZ36" s="1">
        <f t="shared" ref="BZ36:BZ55" si="110">A36</f>
        <v>1949</v>
      </c>
      <c r="CB36" s="1">
        <f t="shared" ref="CB36:CB55" si="111">A36</f>
        <v>1949</v>
      </c>
      <c r="CC36" s="20">
        <f t="shared" ref="CC36:CO36" si="112">100*(AT36-BM36)/AT36</f>
        <v>50.838149595913563</v>
      </c>
      <c r="CD36" s="20">
        <f t="shared" si="112"/>
        <v>22.8432070046977</v>
      </c>
      <c r="CE36" s="20">
        <f t="shared" si="112"/>
        <v>13.966761792848768</v>
      </c>
      <c r="CF36" s="20">
        <f t="shared" si="112"/>
        <v>29.774073632114497</v>
      </c>
      <c r="CG36" s="20">
        <f t="shared" si="112"/>
        <v>11.526102552929576</v>
      </c>
      <c r="CH36" s="20">
        <f t="shared" si="112"/>
        <v>8.589684404901794</v>
      </c>
      <c r="CI36" s="20">
        <f t="shared" si="112"/>
        <v>5.9011457109283372</v>
      </c>
      <c r="CJ36" s="20">
        <f t="shared" si="112"/>
        <v>0.32734597951987293</v>
      </c>
      <c r="CK36" s="20">
        <f t="shared" si="112"/>
        <v>6.9910938301067915</v>
      </c>
      <c r="CL36" s="20">
        <f t="shared" si="112"/>
        <v>-7.1357305975845708</v>
      </c>
      <c r="CM36" s="20">
        <f t="shared" si="112"/>
        <v>0.87474728306488725</v>
      </c>
      <c r="CN36" s="20">
        <f t="shared" si="112"/>
        <v>6.7973252755861822</v>
      </c>
      <c r="CO36" s="20">
        <f t="shared" si="112"/>
        <v>17.039377443104136</v>
      </c>
      <c r="CR36" s="1">
        <f t="shared" ref="CR36:CR55" si="113">A36</f>
        <v>1949</v>
      </c>
      <c r="CT36" s="1">
        <f t="shared" ref="CT36:CT55" si="114">A36</f>
        <v>1949</v>
      </c>
      <c r="CU36" s="10">
        <f t="shared" ref="CU36:CU55" si="115">100*AT36/O36</f>
        <v>1437.7406931964056</v>
      </c>
      <c r="CV36" s="10">
        <f t="shared" ref="CV36:CV55" si="116">100*AU36/O36</f>
        <v>404.36456996148917</v>
      </c>
      <c r="CW36" s="10">
        <f t="shared" ref="CW36:CW55" si="117">100*(BD36+BE36+BF36)/(3*O36)</f>
        <v>47.06889174154901</v>
      </c>
      <c r="CX36" s="10">
        <f t="shared" ref="CX36:CX55" si="118">100*BF36/O36</f>
        <v>35.943517329910136</v>
      </c>
      <c r="CY36" s="1">
        <f t="shared" ref="CY36:CY55" si="119">A36</f>
        <v>1949</v>
      </c>
      <c r="CZ36" s="10">
        <f>100*BM36/AK36</f>
        <v>732.26544622425627</v>
      </c>
      <c r="DA36" s="10">
        <f>100*BN36/AK36</f>
        <v>323.22654462242571</v>
      </c>
      <c r="DB36" s="10">
        <f>100*(BW36+BX36+BY36)/(3*AK36)</f>
        <v>45.385202135774222</v>
      </c>
      <c r="DC36" s="10">
        <f>100*BY36/AK36</f>
        <v>30.892448512585815</v>
      </c>
      <c r="DD36" s="1">
        <f t="shared" si="86"/>
        <v>1949</v>
      </c>
      <c r="DE36" s="10">
        <f t="shared" ref="DE36:DE55" si="120">400*(B36+C36)/(H36+I36)</f>
        <v>534.83146067415726</v>
      </c>
      <c r="DF36" s="10">
        <f t="shared" ref="DF36:DF55" si="121">100*(E36+F36)/(I36+J36)</f>
        <v>303.20512820512823</v>
      </c>
      <c r="DG36" s="10">
        <f t="shared" ref="DG36:DG55" si="122">100*(I36+J36)/(M36+N36)</f>
        <v>243.75</v>
      </c>
      <c r="DH36" s="44">
        <f t="shared" ref="DH36:DH56" si="123">(SUM(F36:J36)/0.5)/(SUM(K36:N36)/0.4)</f>
        <v>2.4785276073619631</v>
      </c>
      <c r="DI36" s="44"/>
      <c r="DJ36" s="10">
        <f>100*4*(X36+Y36)/(AE36+AF36)</f>
        <v>404.57142857142861</v>
      </c>
      <c r="DK36" s="10">
        <f>100*(AA36+AB36)/(AE36+AF36)</f>
        <v>237.71428571428572</v>
      </c>
      <c r="DL36" s="10">
        <f>100*(AE36+AF36)/(AI36+AJ36)</f>
        <v>265.15151515151518</v>
      </c>
      <c r="DM36" s="1">
        <f t="shared" si="87"/>
        <v>1949</v>
      </c>
      <c r="DN36" s="10">
        <f>DE36-DJ36</f>
        <v>130.26003210272864</v>
      </c>
      <c r="DO36" s="10">
        <f>DF36-DK36</f>
        <v>65.49084249084251</v>
      </c>
      <c r="DP36" s="10">
        <f>DG36-DL36</f>
        <v>-21.401515151515184</v>
      </c>
    </row>
    <row r="37" spans="1:120">
      <c r="A37" s="1">
        <v>1954</v>
      </c>
      <c r="B37" s="20">
        <v>9.3000000000000007</v>
      </c>
      <c r="C37" s="20">
        <v>11.5</v>
      </c>
      <c r="D37" s="20">
        <v>9.3000000000000007</v>
      </c>
      <c r="E37" s="20">
        <v>30.1</v>
      </c>
      <c r="F37" s="20">
        <v>15.1</v>
      </c>
      <c r="G37" s="20">
        <v>12.4</v>
      </c>
      <c r="H37" s="20">
        <v>10.5</v>
      </c>
      <c r="I37" s="20">
        <v>8.9</v>
      </c>
      <c r="J37" s="20">
        <v>7.4</v>
      </c>
      <c r="K37" s="20">
        <v>5.3</v>
      </c>
      <c r="L37" s="34">
        <v>4.5</v>
      </c>
      <c r="M37" s="35">
        <v>3.4</v>
      </c>
      <c r="N37" s="36">
        <v>2.4</v>
      </c>
      <c r="O37" s="1">
        <v>374</v>
      </c>
      <c r="P37" s="20">
        <f t="shared" si="88"/>
        <v>459.45945945945942</v>
      </c>
      <c r="Q37" s="41">
        <f t="shared" ref="Q37:Q54" si="124">P37-SUM(AW37:BF37)/10</f>
        <v>0</v>
      </c>
      <c r="R37" s="41">
        <f t="shared" si="74"/>
        <v>0</v>
      </c>
      <c r="S37" s="1">
        <f t="shared" si="89"/>
        <v>1954</v>
      </c>
      <c r="T37" s="62">
        <v>40.299999999999997</v>
      </c>
      <c r="U37" s="20">
        <f t="shared" si="90"/>
        <v>20.8</v>
      </c>
      <c r="V37" s="20">
        <f t="shared" si="91"/>
        <v>45.2</v>
      </c>
      <c r="W37" s="1">
        <f t="shared" si="92"/>
        <v>1954</v>
      </c>
      <c r="X37" s="21"/>
      <c r="Y37" s="22"/>
      <c r="Z37" s="22"/>
      <c r="AA37" s="22"/>
      <c r="AB37" s="22"/>
      <c r="AC37" s="22"/>
      <c r="AD37" s="22"/>
      <c r="AE37" s="23"/>
      <c r="AF37" s="27"/>
      <c r="AG37" s="20"/>
      <c r="AH37" s="20"/>
      <c r="AI37" s="20"/>
      <c r="AJ37" s="28"/>
      <c r="AM37" s="1">
        <f t="shared" si="93"/>
        <v>1954</v>
      </c>
      <c r="AS37" s="1">
        <f t="shared" si="94"/>
        <v>1954</v>
      </c>
      <c r="AT37" s="10">
        <f t="shared" si="95"/>
        <v>4272.9729729729734</v>
      </c>
      <c r="AU37" s="10">
        <f t="shared" si="96"/>
        <v>1320.9459459459461</v>
      </c>
      <c r="AV37" s="10">
        <f t="shared" si="97"/>
        <v>854.59459459459458</v>
      </c>
      <c r="AW37" s="10">
        <f t="shared" si="98"/>
        <v>1382.9729729729729</v>
      </c>
      <c r="AX37" s="10">
        <f t="shared" si="99"/>
        <v>693.78378378378363</v>
      </c>
      <c r="AY37" s="10">
        <f t="shared" si="100"/>
        <v>569.72972972972968</v>
      </c>
      <c r="AZ37" s="10">
        <f t="shared" si="101"/>
        <v>482.43243243243234</v>
      </c>
      <c r="BA37" s="10">
        <f t="shared" si="102"/>
        <v>408.91891891891891</v>
      </c>
      <c r="BB37" s="10">
        <f t="shared" si="103"/>
        <v>340</v>
      </c>
      <c r="BC37" s="10">
        <f t="shared" si="104"/>
        <v>243.51351351351346</v>
      </c>
      <c r="BD37" s="10">
        <f t="shared" si="105"/>
        <v>206.75675675675672</v>
      </c>
      <c r="BE37" s="10">
        <f t="shared" si="106"/>
        <v>156.2162162162162</v>
      </c>
      <c r="BF37" s="10">
        <f t="shared" si="107"/>
        <v>110.27027027027026</v>
      </c>
      <c r="BG37" s="1">
        <f t="shared" si="108"/>
        <v>1954</v>
      </c>
      <c r="BL37" s="1">
        <f t="shared" si="109"/>
        <v>1954</v>
      </c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">
        <f t="shared" si="110"/>
        <v>1954</v>
      </c>
      <c r="CB37" s="1">
        <f t="shared" si="111"/>
        <v>1954</v>
      </c>
      <c r="CC37" s="20"/>
      <c r="CD37" s="20"/>
      <c r="CE37" s="20"/>
      <c r="CF37" s="20"/>
      <c r="CG37" s="20"/>
      <c r="CH37" s="20"/>
      <c r="CI37" s="20"/>
      <c r="CJ37" s="20" t="s">
        <v>3</v>
      </c>
      <c r="CK37" s="20" t="s">
        <v>4</v>
      </c>
      <c r="CL37" s="20"/>
      <c r="CM37" s="20"/>
      <c r="CN37" s="20"/>
      <c r="CO37" s="20"/>
      <c r="CP37" s="20"/>
      <c r="CQ37" s="20"/>
      <c r="CR37" s="1">
        <f t="shared" si="113"/>
        <v>1954</v>
      </c>
      <c r="CS37" s="20"/>
      <c r="CT37" s="1">
        <f t="shared" si="114"/>
        <v>1954</v>
      </c>
      <c r="CU37" s="10">
        <f t="shared" si="115"/>
        <v>1142.5061425061426</v>
      </c>
      <c r="CV37" s="10">
        <f t="shared" si="116"/>
        <v>353.19410319410326</v>
      </c>
      <c r="CW37" s="10">
        <f t="shared" si="117"/>
        <v>42.178542178542173</v>
      </c>
      <c r="CX37" s="10">
        <f t="shared" si="118"/>
        <v>29.484029484029485</v>
      </c>
      <c r="CY37" s="1">
        <f t="shared" si="119"/>
        <v>1954</v>
      </c>
      <c r="CZ37" s="10"/>
      <c r="DA37" s="10"/>
      <c r="DB37" s="10"/>
      <c r="DC37" s="10"/>
      <c r="DD37" s="1">
        <f t="shared" si="86"/>
        <v>1954</v>
      </c>
      <c r="DE37" s="10">
        <f t="shared" si="120"/>
        <v>428.86597938144331</v>
      </c>
      <c r="DF37" s="10">
        <f t="shared" si="121"/>
        <v>277.3006134969325</v>
      </c>
      <c r="DG37" s="10">
        <f t="shared" si="122"/>
        <v>281.0344827586207</v>
      </c>
      <c r="DH37" s="44">
        <f t="shared" si="123"/>
        <v>2.7846153846153845</v>
      </c>
      <c r="DI37" s="44"/>
      <c r="DJ37" s="10"/>
      <c r="DK37" s="10"/>
      <c r="DL37" s="10"/>
      <c r="DM37" s="1">
        <f t="shared" si="87"/>
        <v>1954</v>
      </c>
      <c r="DN37" s="10"/>
      <c r="DO37" s="10"/>
      <c r="DP37" s="10"/>
    </row>
    <row r="38" spans="1:120">
      <c r="A38" s="1">
        <v>1959</v>
      </c>
      <c r="B38" s="20">
        <v>8.4</v>
      </c>
      <c r="C38" s="20">
        <v>11.5</v>
      </c>
      <c r="D38" s="20">
        <v>9.5</v>
      </c>
      <c r="E38" s="20">
        <v>29.4</v>
      </c>
      <c r="F38" s="20">
        <v>15.1</v>
      </c>
      <c r="G38" s="20">
        <v>12.6</v>
      </c>
      <c r="H38" s="20">
        <v>10.7</v>
      </c>
      <c r="I38" s="20">
        <v>9.1</v>
      </c>
      <c r="J38" s="20">
        <v>7.5</v>
      </c>
      <c r="K38" s="20">
        <v>5.9</v>
      </c>
      <c r="L38" s="20">
        <v>4.4000000000000004</v>
      </c>
      <c r="M38" s="21">
        <v>3.2</v>
      </c>
      <c r="N38" s="23">
        <v>2.1</v>
      </c>
      <c r="O38" s="1">
        <v>514</v>
      </c>
      <c r="P38" s="20">
        <f t="shared" si="88"/>
        <v>620.02412545235234</v>
      </c>
      <c r="Q38" s="41">
        <f t="shared" si="124"/>
        <v>0</v>
      </c>
      <c r="R38" s="41">
        <f t="shared" si="74"/>
        <v>0</v>
      </c>
      <c r="S38" s="1">
        <f t="shared" si="89"/>
        <v>1959</v>
      </c>
      <c r="T38" s="62">
        <v>39.799999999999997</v>
      </c>
      <c r="U38" s="20">
        <f t="shared" si="90"/>
        <v>19.899999999999999</v>
      </c>
      <c r="V38" s="20">
        <f t="shared" si="91"/>
        <v>44.5</v>
      </c>
      <c r="W38" s="1">
        <f t="shared" si="92"/>
        <v>1959</v>
      </c>
      <c r="X38" s="27"/>
      <c r="Y38" s="20"/>
      <c r="Z38" s="20"/>
      <c r="AA38" s="20"/>
      <c r="AB38" s="20"/>
      <c r="AC38" s="20"/>
      <c r="AD38" s="20"/>
      <c r="AE38" s="28"/>
      <c r="AF38" s="27"/>
      <c r="AG38" s="20"/>
      <c r="AH38" s="20"/>
      <c r="AI38" s="20"/>
      <c r="AJ38" s="28"/>
      <c r="AM38" s="1">
        <f t="shared" si="93"/>
        <v>1959</v>
      </c>
      <c r="AS38" s="1">
        <f t="shared" si="94"/>
        <v>1959</v>
      </c>
      <c r="AT38" s="10">
        <f t="shared" si="95"/>
        <v>5208.2026537997599</v>
      </c>
      <c r="AU38" s="10">
        <f t="shared" si="96"/>
        <v>1782.5693606755131</v>
      </c>
      <c r="AV38" s="10">
        <f t="shared" si="97"/>
        <v>1178.0458383594694</v>
      </c>
      <c r="AW38" s="10">
        <f t="shared" si="98"/>
        <v>1822.8709288299156</v>
      </c>
      <c r="AX38" s="10">
        <f t="shared" si="99"/>
        <v>936.23642943305197</v>
      </c>
      <c r="AY38" s="10">
        <f t="shared" si="100"/>
        <v>781.23039806996383</v>
      </c>
      <c r="AZ38" s="10">
        <f t="shared" si="101"/>
        <v>663.42581423401691</v>
      </c>
      <c r="BA38" s="10">
        <f t="shared" si="102"/>
        <v>564.2219541616405</v>
      </c>
      <c r="BB38" s="10">
        <f t="shared" si="103"/>
        <v>465.01809408926425</v>
      </c>
      <c r="BC38" s="10">
        <f t="shared" si="104"/>
        <v>365.81423401688784</v>
      </c>
      <c r="BD38" s="10">
        <f t="shared" si="105"/>
        <v>272.81061519903506</v>
      </c>
      <c r="BE38" s="10">
        <f t="shared" si="106"/>
        <v>198.40772014475272</v>
      </c>
      <c r="BF38" s="10">
        <f t="shared" si="107"/>
        <v>130.20506634499398</v>
      </c>
      <c r="BG38" s="1">
        <f t="shared" si="108"/>
        <v>1959</v>
      </c>
      <c r="BL38" s="1">
        <f t="shared" si="109"/>
        <v>1959</v>
      </c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">
        <f t="shared" si="110"/>
        <v>1959</v>
      </c>
      <c r="CB38" s="1">
        <f t="shared" si="111"/>
        <v>1959</v>
      </c>
      <c r="CC38" s="20"/>
      <c r="CD38" s="20"/>
      <c r="CE38" s="20"/>
      <c r="CF38" s="20"/>
      <c r="CG38" s="20"/>
      <c r="CH38" s="20"/>
      <c r="CI38" s="20"/>
      <c r="CJ38" s="20" t="s">
        <v>5</v>
      </c>
      <c r="CK38" s="20"/>
      <c r="CL38" s="20"/>
      <c r="CM38" s="20"/>
      <c r="CN38" s="20"/>
      <c r="CO38" s="20"/>
      <c r="CR38" s="1">
        <f t="shared" si="113"/>
        <v>1959</v>
      </c>
      <c r="CT38" s="1">
        <f t="shared" si="114"/>
        <v>1959</v>
      </c>
      <c r="CU38" s="10">
        <f t="shared" si="115"/>
        <v>1013.2689987937276</v>
      </c>
      <c r="CV38" s="10">
        <f t="shared" si="116"/>
        <v>346.80337756332943</v>
      </c>
      <c r="CW38" s="10">
        <f t="shared" si="117"/>
        <v>39.002814636107765</v>
      </c>
      <c r="CX38" s="10">
        <f t="shared" si="118"/>
        <v>25.331724969843187</v>
      </c>
      <c r="CY38" s="1">
        <f t="shared" si="119"/>
        <v>1959</v>
      </c>
      <c r="CZ38" s="10"/>
      <c r="DA38" s="10"/>
      <c r="DB38" s="10"/>
      <c r="DC38" s="10"/>
      <c r="DD38" s="1">
        <f t="shared" si="86"/>
        <v>1959</v>
      </c>
      <c r="DE38" s="10">
        <f t="shared" si="120"/>
        <v>402.02020202020202</v>
      </c>
      <c r="DF38" s="10">
        <f t="shared" si="121"/>
        <v>268.07228915662648</v>
      </c>
      <c r="DG38" s="10">
        <f t="shared" si="122"/>
        <v>313.20754716981133</v>
      </c>
      <c r="DH38" s="44">
        <f t="shared" si="123"/>
        <v>2.8205128205128207</v>
      </c>
      <c r="DI38" s="44"/>
      <c r="DJ38" s="10"/>
      <c r="DK38" s="10"/>
      <c r="DL38" s="10"/>
      <c r="DM38" s="1">
        <f t="shared" si="87"/>
        <v>1959</v>
      </c>
      <c r="DN38" s="10"/>
      <c r="DO38" s="10"/>
      <c r="DP38" s="10"/>
    </row>
    <row r="39" spans="1:120">
      <c r="A39" s="1">
        <v>1962</v>
      </c>
      <c r="B39" s="20">
        <v>8.3000000000000007</v>
      </c>
      <c r="C39" s="20">
        <v>11.2</v>
      </c>
      <c r="D39" s="20">
        <v>9.6999999999999993</v>
      </c>
      <c r="E39" s="20">
        <v>29.2</v>
      </c>
      <c r="F39" s="20">
        <v>15.2</v>
      </c>
      <c r="G39" s="20">
        <v>12.6</v>
      </c>
      <c r="H39" s="20">
        <v>10.9</v>
      </c>
      <c r="I39" s="20">
        <v>9.1999999999999993</v>
      </c>
      <c r="J39" s="20">
        <v>7.6</v>
      </c>
      <c r="K39" s="20">
        <v>6</v>
      </c>
      <c r="L39" s="20">
        <v>4.4000000000000004</v>
      </c>
      <c r="M39" s="27">
        <v>3.1</v>
      </c>
      <c r="N39" s="28">
        <v>2</v>
      </c>
      <c r="O39" s="1">
        <v>623</v>
      </c>
      <c r="P39" s="20">
        <f t="shared" si="88"/>
        <v>742.55065554231248</v>
      </c>
      <c r="Q39" s="41">
        <f t="shared" si="124"/>
        <v>-1.4851013110846907</v>
      </c>
      <c r="R39" s="41">
        <f t="shared" si="74"/>
        <v>-0.20000000000000284</v>
      </c>
      <c r="S39" s="1">
        <f t="shared" si="89"/>
        <v>1962</v>
      </c>
      <c r="T39" s="62">
        <v>39.700000000000003</v>
      </c>
      <c r="U39" s="20">
        <f t="shared" si="90"/>
        <v>19.5</v>
      </c>
      <c r="V39" s="20">
        <f t="shared" si="91"/>
        <v>44.4</v>
      </c>
      <c r="W39" s="1">
        <f t="shared" si="92"/>
        <v>1962</v>
      </c>
      <c r="X39" s="27"/>
      <c r="Y39" s="20"/>
      <c r="Z39" s="20"/>
      <c r="AA39" s="20"/>
      <c r="AB39" s="20"/>
      <c r="AC39" s="20"/>
      <c r="AD39" s="20"/>
      <c r="AE39" s="28"/>
      <c r="AF39" s="27"/>
      <c r="AG39" s="20"/>
      <c r="AH39" s="20"/>
      <c r="AI39" s="20"/>
      <c r="AJ39" s="28"/>
      <c r="AM39" s="1">
        <f t="shared" si="93"/>
        <v>1962</v>
      </c>
      <c r="AS39" s="1">
        <f t="shared" si="94"/>
        <v>1962</v>
      </c>
      <c r="AT39" s="10">
        <f t="shared" si="95"/>
        <v>6163.1704410011944</v>
      </c>
      <c r="AU39" s="10">
        <f t="shared" si="96"/>
        <v>2079.1418355184746</v>
      </c>
      <c r="AV39" s="10">
        <f t="shared" si="97"/>
        <v>1440.5482717520858</v>
      </c>
      <c r="AW39" s="10">
        <f t="shared" si="98"/>
        <v>2168.247914183552</v>
      </c>
      <c r="AX39" s="10">
        <f t="shared" si="99"/>
        <v>1128.6769964243149</v>
      </c>
      <c r="AY39" s="10">
        <f t="shared" si="100"/>
        <v>935.61382598331375</v>
      </c>
      <c r="AZ39" s="10">
        <f t="shared" si="101"/>
        <v>809.38021454112061</v>
      </c>
      <c r="BA39" s="10">
        <f t="shared" si="102"/>
        <v>683.14660309892736</v>
      </c>
      <c r="BB39" s="10">
        <f t="shared" si="103"/>
        <v>564.33849821215745</v>
      </c>
      <c r="BC39" s="10">
        <f t="shared" si="104"/>
        <v>445.53039332538742</v>
      </c>
      <c r="BD39" s="10">
        <f t="shared" si="105"/>
        <v>326.72228843861751</v>
      </c>
      <c r="BE39" s="10">
        <f t="shared" si="106"/>
        <v>230.19070321811685</v>
      </c>
      <c r="BF39" s="10">
        <f t="shared" si="107"/>
        <v>148.51013110846247</v>
      </c>
      <c r="BG39" s="1">
        <f t="shared" si="108"/>
        <v>1962</v>
      </c>
      <c r="BL39" s="1">
        <f t="shared" si="109"/>
        <v>1962</v>
      </c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">
        <f t="shared" si="110"/>
        <v>1962</v>
      </c>
      <c r="CB39" s="1">
        <f t="shared" si="111"/>
        <v>1962</v>
      </c>
      <c r="CC39" s="20"/>
      <c r="CD39" s="20"/>
      <c r="CE39" s="20"/>
      <c r="CF39" s="20"/>
      <c r="CG39" s="20"/>
      <c r="CH39" s="20"/>
      <c r="CI39" s="20"/>
      <c r="CJ39" s="20" t="s">
        <v>6</v>
      </c>
      <c r="CK39" s="20"/>
      <c r="CL39" s="20"/>
      <c r="CM39" s="20"/>
      <c r="CN39" s="20"/>
      <c r="CO39" s="20"/>
      <c r="CR39" s="1">
        <f t="shared" si="113"/>
        <v>1962</v>
      </c>
      <c r="CT39" s="1">
        <f t="shared" si="114"/>
        <v>1962</v>
      </c>
      <c r="CU39" s="10">
        <f t="shared" si="115"/>
        <v>989.27294398092999</v>
      </c>
      <c r="CV39" s="10">
        <f t="shared" si="116"/>
        <v>333.73063170441009</v>
      </c>
      <c r="CW39" s="10">
        <f t="shared" si="117"/>
        <v>37.74334525228447</v>
      </c>
      <c r="CX39" s="10">
        <f t="shared" si="118"/>
        <v>23.837902264600718</v>
      </c>
      <c r="CY39" s="1">
        <f t="shared" si="119"/>
        <v>1962</v>
      </c>
      <c r="CZ39" s="10"/>
      <c r="DA39" s="10"/>
      <c r="DB39" s="10"/>
      <c r="DC39" s="10"/>
      <c r="DD39" s="1">
        <f t="shared" si="86"/>
        <v>1962</v>
      </c>
      <c r="DE39" s="10">
        <f t="shared" si="120"/>
        <v>388.05970149253727</v>
      </c>
      <c r="DF39" s="10">
        <f t="shared" si="121"/>
        <v>264.28571428571433</v>
      </c>
      <c r="DG39" s="10">
        <f t="shared" si="122"/>
        <v>329.41176470588232</v>
      </c>
      <c r="DH39" s="44">
        <f t="shared" si="123"/>
        <v>2.8645161290322578</v>
      </c>
      <c r="DI39" s="44"/>
      <c r="DJ39" s="10"/>
      <c r="DK39" s="10"/>
      <c r="DL39" s="10"/>
      <c r="DM39" s="1">
        <f t="shared" si="87"/>
        <v>1962</v>
      </c>
      <c r="DN39" s="10"/>
      <c r="DO39" s="10"/>
      <c r="DP39" s="10"/>
    </row>
    <row r="40" spans="1:120">
      <c r="A40" s="1">
        <f>A39+1</f>
        <v>1963</v>
      </c>
      <c r="B40" s="20">
        <v>8</v>
      </c>
      <c r="C40" s="20">
        <v>11.2</v>
      </c>
      <c r="D40" s="20">
        <v>9.6999999999999993</v>
      </c>
      <c r="E40" s="20">
        <v>28.9</v>
      </c>
      <c r="F40" s="20">
        <v>15.4</v>
      </c>
      <c r="G40" s="20">
        <v>12.6</v>
      </c>
      <c r="H40" s="20">
        <v>10.9</v>
      </c>
      <c r="I40" s="20">
        <v>9.1</v>
      </c>
      <c r="J40" s="20">
        <v>7.5</v>
      </c>
      <c r="K40" s="20">
        <v>5.9</v>
      </c>
      <c r="L40" s="20">
        <v>4.4000000000000004</v>
      </c>
      <c r="M40" s="27">
        <v>3.2</v>
      </c>
      <c r="N40" s="28">
        <v>2.1</v>
      </c>
      <c r="O40" s="1">
        <v>643</v>
      </c>
      <c r="P40" s="20">
        <f t="shared" si="88"/>
        <v>775.63329312424605</v>
      </c>
      <c r="Q40" s="41">
        <f t="shared" si="124"/>
        <v>0</v>
      </c>
      <c r="R40" s="41">
        <f t="shared" si="74"/>
        <v>0</v>
      </c>
      <c r="S40" s="1">
        <f t="shared" si="89"/>
        <v>1963</v>
      </c>
      <c r="T40" s="62">
        <v>39.5</v>
      </c>
      <c r="U40" s="20">
        <f t="shared" si="90"/>
        <v>19.2</v>
      </c>
      <c r="V40" s="20">
        <f t="shared" si="91"/>
        <v>44.3</v>
      </c>
      <c r="W40" s="1">
        <f t="shared" si="92"/>
        <v>1963</v>
      </c>
      <c r="X40" s="27"/>
      <c r="Y40" s="20"/>
      <c r="Z40" s="20"/>
      <c r="AA40" s="20"/>
      <c r="AB40" s="20"/>
      <c r="AC40" s="20"/>
      <c r="AD40" s="20"/>
      <c r="AE40" s="28"/>
      <c r="AF40" s="27"/>
      <c r="AG40" s="20"/>
      <c r="AH40" s="20"/>
      <c r="AI40" s="20"/>
      <c r="AJ40" s="28"/>
      <c r="AM40" s="1">
        <f t="shared" si="93"/>
        <v>1963</v>
      </c>
      <c r="AS40" s="1">
        <f t="shared" si="94"/>
        <v>1963</v>
      </c>
      <c r="AT40" s="10">
        <f t="shared" si="95"/>
        <v>6205.0663449939684</v>
      </c>
      <c r="AU40" s="10">
        <f t="shared" si="96"/>
        <v>2171.7732207478884</v>
      </c>
      <c r="AV40" s="10">
        <f t="shared" si="97"/>
        <v>1504.7285886610371</v>
      </c>
      <c r="AW40" s="10">
        <f t="shared" si="98"/>
        <v>2241.5802171290707</v>
      </c>
      <c r="AX40" s="10">
        <f t="shared" si="99"/>
        <v>1194.4752714113388</v>
      </c>
      <c r="AY40" s="10">
        <f t="shared" si="100"/>
        <v>977.29794933655</v>
      </c>
      <c r="AZ40" s="10">
        <f t="shared" si="101"/>
        <v>845.44028950542815</v>
      </c>
      <c r="BA40" s="10">
        <f t="shared" si="102"/>
        <v>705.82629674306384</v>
      </c>
      <c r="BB40" s="10">
        <f t="shared" si="103"/>
        <v>581.72496984318445</v>
      </c>
      <c r="BC40" s="10">
        <f t="shared" si="104"/>
        <v>457.62364294330513</v>
      </c>
      <c r="BD40" s="10">
        <f t="shared" si="105"/>
        <v>341.27864897466827</v>
      </c>
      <c r="BE40" s="10">
        <f t="shared" si="106"/>
        <v>248.20265379975874</v>
      </c>
      <c r="BF40" s="10">
        <f t="shared" si="107"/>
        <v>162.88299155609167</v>
      </c>
      <c r="BG40" s="1">
        <f t="shared" si="108"/>
        <v>1963</v>
      </c>
      <c r="BL40" s="1">
        <f t="shared" si="109"/>
        <v>1963</v>
      </c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">
        <f t="shared" si="110"/>
        <v>1963</v>
      </c>
      <c r="CB40" s="1">
        <f t="shared" si="111"/>
        <v>1963</v>
      </c>
      <c r="CC40" s="20"/>
      <c r="CD40" s="20"/>
      <c r="CE40" s="20"/>
      <c r="CF40" s="20"/>
      <c r="CG40" s="20"/>
      <c r="CH40" s="20"/>
      <c r="CI40" s="20"/>
      <c r="CJ40" s="20" t="s">
        <v>7</v>
      </c>
      <c r="CK40" s="20"/>
      <c r="CL40" s="20"/>
      <c r="CM40" s="20"/>
      <c r="CN40" s="20"/>
      <c r="CO40" s="20"/>
      <c r="CR40" s="1">
        <f t="shared" si="113"/>
        <v>1963</v>
      </c>
      <c r="CT40" s="1">
        <f t="shared" si="114"/>
        <v>1963</v>
      </c>
      <c r="CU40" s="10">
        <f t="shared" si="115"/>
        <v>965.0180940892642</v>
      </c>
      <c r="CV40" s="10">
        <f t="shared" si="116"/>
        <v>337.75633293124241</v>
      </c>
      <c r="CW40" s="10">
        <f t="shared" si="117"/>
        <v>39.002814636107765</v>
      </c>
      <c r="CX40" s="10">
        <f t="shared" si="118"/>
        <v>25.331724969843183</v>
      </c>
      <c r="CY40" s="1">
        <f t="shared" si="119"/>
        <v>1963</v>
      </c>
      <c r="CZ40" s="10"/>
      <c r="DA40" s="10"/>
      <c r="DB40" s="10"/>
      <c r="DC40" s="10"/>
      <c r="DD40" s="1">
        <f t="shared" si="86"/>
        <v>1963</v>
      </c>
      <c r="DE40" s="10">
        <f t="shared" si="120"/>
        <v>384</v>
      </c>
      <c r="DF40" s="10">
        <f t="shared" si="121"/>
        <v>266.86746987951807</v>
      </c>
      <c r="DG40" s="10">
        <f t="shared" si="122"/>
        <v>313.20754716981133</v>
      </c>
      <c r="DH40" s="44">
        <f t="shared" si="123"/>
        <v>2.8461538461538463</v>
      </c>
      <c r="DI40" s="44"/>
      <c r="DJ40" s="10"/>
      <c r="DK40" s="10"/>
      <c r="DL40" s="10"/>
      <c r="DM40" s="1">
        <f t="shared" si="87"/>
        <v>1963</v>
      </c>
      <c r="DN40" s="10"/>
      <c r="DO40" s="10"/>
      <c r="DP40" s="10"/>
    </row>
    <row r="41" spans="1:120">
      <c r="A41" s="1">
        <f>A40+1</f>
        <v>1964</v>
      </c>
      <c r="B41" s="20">
        <v>8.1999999999999993</v>
      </c>
      <c r="C41" s="20">
        <v>11.3</v>
      </c>
      <c r="D41" s="20">
        <v>9.6</v>
      </c>
      <c r="E41" s="20">
        <v>29.1</v>
      </c>
      <c r="F41" s="20">
        <v>15.5</v>
      </c>
      <c r="G41" s="20">
        <v>12.6</v>
      </c>
      <c r="H41" s="20">
        <v>10.9</v>
      </c>
      <c r="I41" s="20">
        <v>9.1999999999999993</v>
      </c>
      <c r="J41" s="20">
        <v>7.4</v>
      </c>
      <c r="K41" s="20">
        <v>5.8</v>
      </c>
      <c r="L41" s="20">
        <v>4.3</v>
      </c>
      <c r="M41" s="27">
        <v>3.1</v>
      </c>
      <c r="N41" s="28">
        <v>2.1</v>
      </c>
      <c r="O41" s="1">
        <v>679</v>
      </c>
      <c r="P41" s="20">
        <f t="shared" si="88"/>
        <v>819.05910735826308</v>
      </c>
      <c r="Q41" s="41">
        <f t="shared" si="124"/>
        <v>0</v>
      </c>
      <c r="R41" s="41">
        <f t="shared" si="74"/>
        <v>0</v>
      </c>
      <c r="S41" s="1">
        <f t="shared" si="89"/>
        <v>1964</v>
      </c>
      <c r="T41" s="62">
        <v>39.9</v>
      </c>
      <c r="U41" s="20">
        <f t="shared" si="90"/>
        <v>19.5</v>
      </c>
      <c r="V41" s="20">
        <f t="shared" si="91"/>
        <v>44.6</v>
      </c>
      <c r="W41" s="1">
        <f t="shared" si="92"/>
        <v>1964</v>
      </c>
      <c r="X41" s="27"/>
      <c r="Y41" s="20"/>
      <c r="Z41" s="20"/>
      <c r="AA41" s="20"/>
      <c r="AB41" s="20"/>
      <c r="AC41" s="20"/>
      <c r="AD41" s="20"/>
      <c r="AE41" s="28"/>
      <c r="AF41" s="27"/>
      <c r="AG41" s="20"/>
      <c r="AH41" s="20"/>
      <c r="AI41" s="20"/>
      <c r="AJ41" s="28"/>
      <c r="AM41" s="1">
        <f t="shared" si="93"/>
        <v>1964</v>
      </c>
      <c r="AS41" s="1">
        <f t="shared" si="94"/>
        <v>1964</v>
      </c>
      <c r="AT41" s="10">
        <f t="shared" si="95"/>
        <v>6716.2846803377561</v>
      </c>
      <c r="AU41" s="10">
        <f t="shared" si="96"/>
        <v>2313.8419782870933</v>
      </c>
      <c r="AV41" s="10">
        <f t="shared" si="97"/>
        <v>1572.5934861278649</v>
      </c>
      <c r="AW41" s="10">
        <f t="shared" si="98"/>
        <v>2383.4620024125456</v>
      </c>
      <c r="AX41" s="10">
        <f t="shared" si="99"/>
        <v>1269.5416164053076</v>
      </c>
      <c r="AY41" s="10">
        <f t="shared" si="100"/>
        <v>1032.0144752714114</v>
      </c>
      <c r="AZ41" s="10">
        <f t="shared" si="101"/>
        <v>892.77442702050678</v>
      </c>
      <c r="BA41" s="10">
        <f t="shared" si="102"/>
        <v>753.53437876960197</v>
      </c>
      <c r="BB41" s="10">
        <f t="shared" si="103"/>
        <v>606.10373944511468</v>
      </c>
      <c r="BC41" s="10">
        <f t="shared" si="104"/>
        <v>475.05428226779259</v>
      </c>
      <c r="BD41" s="10">
        <f t="shared" si="105"/>
        <v>352.19541616405309</v>
      </c>
      <c r="BE41" s="10">
        <f t="shared" si="106"/>
        <v>253.90832328106157</v>
      </c>
      <c r="BF41" s="10">
        <f t="shared" si="107"/>
        <v>172.00241254523525</v>
      </c>
      <c r="BG41" s="1">
        <f t="shared" si="108"/>
        <v>1964</v>
      </c>
      <c r="BL41" s="1">
        <f t="shared" si="109"/>
        <v>1964</v>
      </c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">
        <f t="shared" si="110"/>
        <v>1964</v>
      </c>
      <c r="CB41" s="1">
        <f t="shared" si="111"/>
        <v>1964</v>
      </c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R41" s="1">
        <f t="shared" si="113"/>
        <v>1964</v>
      </c>
      <c r="CT41" s="1">
        <f t="shared" si="114"/>
        <v>1964</v>
      </c>
      <c r="CU41" s="10">
        <f t="shared" si="115"/>
        <v>989.14354644149569</v>
      </c>
      <c r="CV41" s="10">
        <f t="shared" si="116"/>
        <v>340.77201447527148</v>
      </c>
      <c r="CW41" s="10">
        <f t="shared" si="117"/>
        <v>38.198632891033377</v>
      </c>
      <c r="CX41" s="10">
        <f t="shared" si="118"/>
        <v>25.331724969843187</v>
      </c>
      <c r="CY41" s="1">
        <f t="shared" si="119"/>
        <v>1964</v>
      </c>
      <c r="CZ41" s="10"/>
      <c r="DA41" s="10"/>
      <c r="DB41" s="10"/>
      <c r="DC41" s="10"/>
      <c r="DD41" s="1">
        <f t="shared" si="86"/>
        <v>1964</v>
      </c>
      <c r="DE41" s="10">
        <f t="shared" si="120"/>
        <v>388.05970149253727</v>
      </c>
      <c r="DF41" s="10">
        <f t="shared" si="121"/>
        <v>268.67469879518069</v>
      </c>
      <c r="DG41" s="10">
        <f t="shared" si="122"/>
        <v>319.23076923076928</v>
      </c>
      <c r="DH41" s="44">
        <f t="shared" si="123"/>
        <v>2.9071895424836609</v>
      </c>
      <c r="DI41" s="44"/>
      <c r="DJ41" s="10"/>
      <c r="DK41" s="10"/>
      <c r="DL41" s="10"/>
      <c r="DM41" s="1">
        <f t="shared" si="87"/>
        <v>1964</v>
      </c>
      <c r="DN41" s="10"/>
      <c r="DO41" s="10"/>
      <c r="DP41" s="10"/>
    </row>
    <row r="42" spans="1:120">
      <c r="A42" s="1">
        <f>A41+1</f>
        <v>1965</v>
      </c>
      <c r="B42" s="20">
        <v>8.1</v>
      </c>
      <c r="C42" s="20">
        <v>11.5</v>
      </c>
      <c r="D42" s="20">
        <v>9.4</v>
      </c>
      <c r="E42" s="20">
        <v>29</v>
      </c>
      <c r="F42" s="20">
        <v>15.2</v>
      </c>
      <c r="G42" s="20">
        <v>12.5</v>
      </c>
      <c r="H42" s="20">
        <v>10.7</v>
      </c>
      <c r="I42" s="20">
        <v>9.3000000000000007</v>
      </c>
      <c r="J42" s="20">
        <v>7.5</v>
      </c>
      <c r="K42" s="20">
        <v>5.8</v>
      </c>
      <c r="L42" s="20">
        <v>4.5</v>
      </c>
      <c r="M42" s="30">
        <v>3.4</v>
      </c>
      <c r="N42" s="32">
        <v>2.2000000000000002</v>
      </c>
      <c r="O42" s="1">
        <v>739</v>
      </c>
      <c r="P42" s="20">
        <f t="shared" si="88"/>
        <v>880.81048867699644</v>
      </c>
      <c r="Q42" s="41">
        <f t="shared" si="124"/>
        <v>-0.88081048867695699</v>
      </c>
      <c r="R42" s="41">
        <f t="shared" si="74"/>
        <v>-0.10000000000000853</v>
      </c>
      <c r="S42" s="1">
        <f t="shared" si="89"/>
        <v>1965</v>
      </c>
      <c r="T42" s="62">
        <v>39</v>
      </c>
      <c r="U42" s="20">
        <f t="shared" si="90"/>
        <v>19.600000000000001</v>
      </c>
      <c r="V42" s="20">
        <f t="shared" si="91"/>
        <v>44.2</v>
      </c>
      <c r="W42" s="1">
        <f t="shared" si="92"/>
        <v>1965</v>
      </c>
      <c r="X42" s="27"/>
      <c r="Y42" s="20"/>
      <c r="Z42" s="20"/>
      <c r="AA42" s="20"/>
      <c r="AB42" s="20"/>
      <c r="AC42" s="20"/>
      <c r="AD42" s="20"/>
      <c r="AE42" s="28"/>
      <c r="AF42" s="27"/>
      <c r="AG42" s="20"/>
      <c r="AH42" s="20"/>
      <c r="AI42" s="20"/>
      <c r="AJ42" s="28"/>
      <c r="AM42" s="1">
        <f t="shared" si="93"/>
        <v>1965</v>
      </c>
      <c r="AS42" s="1">
        <f t="shared" si="94"/>
        <v>1965</v>
      </c>
      <c r="AT42" s="10">
        <f t="shared" si="95"/>
        <v>7134.5649582836713</v>
      </c>
      <c r="AU42" s="10">
        <f t="shared" si="96"/>
        <v>2532.3301549463649</v>
      </c>
      <c r="AV42" s="10">
        <f t="shared" si="97"/>
        <v>1655.9237187127533</v>
      </c>
      <c r="AW42" s="10">
        <f t="shared" si="98"/>
        <v>2554.3504171632894</v>
      </c>
      <c r="AX42" s="10">
        <f t="shared" si="99"/>
        <v>1338.8319427890344</v>
      </c>
      <c r="AY42" s="10">
        <f t="shared" si="100"/>
        <v>1101.0131108462456</v>
      </c>
      <c r="AZ42" s="10">
        <f t="shared" si="101"/>
        <v>942.46722288438616</v>
      </c>
      <c r="BA42" s="10">
        <f t="shared" si="102"/>
        <v>819.15375446960672</v>
      </c>
      <c r="BB42" s="10">
        <f t="shared" si="103"/>
        <v>660.6078665077473</v>
      </c>
      <c r="BC42" s="10">
        <f t="shared" si="104"/>
        <v>510.87008343265791</v>
      </c>
      <c r="BD42" s="10">
        <f t="shared" si="105"/>
        <v>396.36471990464838</v>
      </c>
      <c r="BE42" s="10">
        <f t="shared" si="106"/>
        <v>299.47556615017879</v>
      </c>
      <c r="BF42" s="10">
        <f t="shared" si="107"/>
        <v>193.77830750893924</v>
      </c>
      <c r="BG42" s="1">
        <f t="shared" si="108"/>
        <v>1965</v>
      </c>
      <c r="BL42" s="1">
        <f t="shared" si="109"/>
        <v>1965</v>
      </c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">
        <f t="shared" si="110"/>
        <v>1965</v>
      </c>
      <c r="CB42" s="1">
        <f t="shared" si="111"/>
        <v>1965</v>
      </c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R42" s="1">
        <f t="shared" si="113"/>
        <v>1965</v>
      </c>
      <c r="CT42" s="1">
        <f t="shared" si="114"/>
        <v>1965</v>
      </c>
      <c r="CU42" s="10">
        <f t="shared" si="115"/>
        <v>965.43504171632912</v>
      </c>
      <c r="CV42" s="10">
        <f t="shared" si="116"/>
        <v>342.6698450536353</v>
      </c>
      <c r="CW42" s="10">
        <f t="shared" si="117"/>
        <v>40.127135478744535</v>
      </c>
      <c r="CX42" s="10">
        <f t="shared" si="118"/>
        <v>26.221692491060793</v>
      </c>
      <c r="CY42" s="1">
        <f t="shared" si="119"/>
        <v>1965</v>
      </c>
      <c r="CZ42" s="10"/>
      <c r="DA42" s="10"/>
      <c r="DB42" s="10"/>
      <c r="DC42" s="10"/>
      <c r="DD42" s="1">
        <f t="shared" si="86"/>
        <v>1965</v>
      </c>
      <c r="DE42" s="10">
        <f t="shared" si="120"/>
        <v>392.00000000000006</v>
      </c>
      <c r="DF42" s="10">
        <f t="shared" si="121"/>
        <v>263.09523809523807</v>
      </c>
      <c r="DG42" s="10">
        <f t="shared" si="122"/>
        <v>300</v>
      </c>
      <c r="DH42" s="44">
        <f t="shared" si="123"/>
        <v>2.777358490566038</v>
      </c>
      <c r="DI42" s="44"/>
      <c r="DJ42" s="10"/>
      <c r="DK42" s="10"/>
      <c r="DL42" s="10"/>
      <c r="DM42" s="1">
        <f t="shared" si="87"/>
        <v>1965</v>
      </c>
      <c r="DN42" s="10"/>
      <c r="DO42" s="10"/>
      <c r="DP42" s="10"/>
    </row>
    <row r="43" spans="1:120">
      <c r="A43" s="1">
        <f>A42+1</f>
        <v>1966</v>
      </c>
      <c r="B43" s="20">
        <v>7.7</v>
      </c>
      <c r="C43" s="20">
        <v>11.1</v>
      </c>
      <c r="D43" s="20">
        <v>9.6999999999999993</v>
      </c>
      <c r="E43" s="20">
        <v>28.5</v>
      </c>
      <c r="F43" s="20">
        <v>15.2</v>
      </c>
      <c r="G43" s="20">
        <v>12.6</v>
      </c>
      <c r="H43" s="20">
        <v>10.9</v>
      </c>
      <c r="I43" s="20">
        <v>9.1</v>
      </c>
      <c r="J43" s="20">
        <v>7.4</v>
      </c>
      <c r="K43" s="20">
        <v>6</v>
      </c>
      <c r="L43" s="20">
        <v>4.7</v>
      </c>
      <c r="M43" s="20">
        <v>3.4</v>
      </c>
      <c r="N43" s="20">
        <v>2.2000000000000002</v>
      </c>
      <c r="O43" s="1">
        <v>797</v>
      </c>
      <c r="P43" s="20">
        <f t="shared" si="88"/>
        <v>967.23300970873788</v>
      </c>
      <c r="Q43" s="41">
        <f t="shared" si="124"/>
        <v>0</v>
      </c>
      <c r="R43" s="41">
        <f t="shared" si="74"/>
        <v>0</v>
      </c>
      <c r="S43" s="1">
        <f t="shared" si="89"/>
        <v>1966</v>
      </c>
      <c r="T43" s="62">
        <v>38.6</v>
      </c>
      <c r="U43" s="20">
        <f t="shared" si="90"/>
        <v>18.8</v>
      </c>
      <c r="V43" s="20">
        <f t="shared" si="91"/>
        <v>43.7</v>
      </c>
      <c r="W43" s="1">
        <f t="shared" si="92"/>
        <v>1966</v>
      </c>
      <c r="X43" s="27"/>
      <c r="Y43" s="20"/>
      <c r="Z43" s="20"/>
      <c r="AA43" s="20"/>
      <c r="AB43" s="20"/>
      <c r="AC43" s="20"/>
      <c r="AD43" s="20"/>
      <c r="AE43" s="28"/>
      <c r="AF43" s="27"/>
      <c r="AG43" s="20"/>
      <c r="AH43" s="20"/>
      <c r="AI43" s="20"/>
      <c r="AJ43" s="28"/>
      <c r="AM43" s="1">
        <f t="shared" si="93"/>
        <v>1966</v>
      </c>
      <c r="AS43" s="1">
        <f t="shared" si="94"/>
        <v>1966</v>
      </c>
      <c r="AT43" s="10">
        <f t="shared" si="95"/>
        <v>7447.694174757281</v>
      </c>
      <c r="AU43" s="10">
        <f t="shared" si="96"/>
        <v>2684.0716019417478</v>
      </c>
      <c r="AV43" s="10">
        <f t="shared" si="97"/>
        <v>1876.4320388349511</v>
      </c>
      <c r="AW43" s="10">
        <f t="shared" si="98"/>
        <v>2756.6140776699026</v>
      </c>
      <c r="AX43" s="10">
        <f t="shared" si="99"/>
        <v>1470.1941747572814</v>
      </c>
      <c r="AY43" s="10">
        <f t="shared" si="100"/>
        <v>1218.7135922330096</v>
      </c>
      <c r="AZ43" s="10">
        <f t="shared" si="101"/>
        <v>1054.2839805825242</v>
      </c>
      <c r="BA43" s="10">
        <f t="shared" si="102"/>
        <v>880.18203883495141</v>
      </c>
      <c r="BB43" s="10">
        <f t="shared" si="103"/>
        <v>715.75242718446611</v>
      </c>
      <c r="BC43" s="10">
        <f t="shared" si="104"/>
        <v>580.33980582524271</v>
      </c>
      <c r="BD43" s="10">
        <f t="shared" si="105"/>
        <v>454.59951456310682</v>
      </c>
      <c r="BE43" s="10">
        <f t="shared" si="106"/>
        <v>328.85922330097088</v>
      </c>
      <c r="BF43" s="10">
        <f t="shared" si="107"/>
        <v>212.79126213592235</v>
      </c>
      <c r="BG43" s="1">
        <f t="shared" si="108"/>
        <v>1966</v>
      </c>
      <c r="BL43" s="1">
        <f t="shared" si="109"/>
        <v>1966</v>
      </c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">
        <f t="shared" si="110"/>
        <v>1966</v>
      </c>
      <c r="CB43" s="1">
        <f t="shared" si="111"/>
        <v>1966</v>
      </c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R43" s="1">
        <f t="shared" si="113"/>
        <v>1966</v>
      </c>
      <c r="CT43" s="1">
        <f t="shared" si="114"/>
        <v>1966</v>
      </c>
      <c r="CU43" s="10">
        <f t="shared" si="115"/>
        <v>934.46601941747565</v>
      </c>
      <c r="CV43" s="10">
        <f t="shared" si="116"/>
        <v>336.77184466019423</v>
      </c>
      <c r="CW43" s="10">
        <f t="shared" si="117"/>
        <v>41.666666666666664</v>
      </c>
      <c r="CX43" s="10">
        <f t="shared" si="118"/>
        <v>26.699029126213599</v>
      </c>
      <c r="CY43" s="1">
        <f t="shared" si="119"/>
        <v>1966</v>
      </c>
      <c r="CZ43" s="10"/>
      <c r="DA43" s="10"/>
      <c r="DB43" s="10"/>
      <c r="DC43" s="10"/>
      <c r="DD43" s="1">
        <f t="shared" si="86"/>
        <v>1966</v>
      </c>
      <c r="DE43" s="10">
        <f t="shared" si="120"/>
        <v>376</v>
      </c>
      <c r="DF43" s="10">
        <f t="shared" si="121"/>
        <v>264.84848484848487</v>
      </c>
      <c r="DG43" s="10">
        <f t="shared" si="122"/>
        <v>294.64285714285717</v>
      </c>
      <c r="DH43" s="44">
        <f t="shared" si="123"/>
        <v>2.70920245398773</v>
      </c>
      <c r="DI43" s="44"/>
      <c r="DJ43" s="10"/>
      <c r="DK43" s="10"/>
      <c r="DL43" s="10"/>
      <c r="DM43" s="1">
        <f t="shared" si="87"/>
        <v>1966</v>
      </c>
      <c r="DN43" s="10"/>
      <c r="DO43" s="10"/>
      <c r="DP43" s="10"/>
    </row>
    <row r="44" spans="1:120">
      <c r="A44" s="1">
        <f>A43+1</f>
        <v>1967</v>
      </c>
      <c r="B44" s="20">
        <v>7.4</v>
      </c>
      <c r="C44" s="20">
        <v>11</v>
      </c>
      <c r="D44" s="20">
        <v>9.6</v>
      </c>
      <c r="E44" s="20">
        <v>28</v>
      </c>
      <c r="F44" s="20">
        <v>15.2</v>
      </c>
      <c r="G44" s="20">
        <v>12.6</v>
      </c>
      <c r="H44" s="20">
        <v>11.1</v>
      </c>
      <c r="I44" s="20">
        <v>9.1</v>
      </c>
      <c r="J44" s="20">
        <v>7.7</v>
      </c>
      <c r="K44" s="20">
        <v>6</v>
      </c>
      <c r="L44" s="20">
        <v>4.8</v>
      </c>
      <c r="M44" s="20">
        <v>3.4</v>
      </c>
      <c r="N44" s="20">
        <v>2.2000000000000002</v>
      </c>
      <c r="O44" s="1">
        <v>843</v>
      </c>
      <c r="P44" s="20">
        <f t="shared" si="88"/>
        <v>1004.7675804529202</v>
      </c>
      <c r="Q44" s="41">
        <f t="shared" si="124"/>
        <v>-1.0047675804528353</v>
      </c>
      <c r="R44" s="41">
        <f t="shared" si="74"/>
        <v>-0.10000000000000853</v>
      </c>
      <c r="S44" s="1">
        <f t="shared" si="89"/>
        <v>1967</v>
      </c>
      <c r="T44" s="62">
        <v>38.200000000000003</v>
      </c>
      <c r="U44" s="20">
        <f t="shared" si="90"/>
        <v>18.399999999999999</v>
      </c>
      <c r="V44" s="20">
        <f t="shared" si="91"/>
        <v>43.2</v>
      </c>
      <c r="W44" s="1">
        <f t="shared" si="92"/>
        <v>1967</v>
      </c>
      <c r="X44" s="30"/>
      <c r="Y44" s="31"/>
      <c r="Z44" s="31"/>
      <c r="AA44" s="31"/>
      <c r="AB44" s="31"/>
      <c r="AC44" s="31"/>
      <c r="AD44" s="31"/>
      <c r="AE44" s="32"/>
      <c r="AF44" s="30"/>
      <c r="AG44" s="31"/>
      <c r="AH44" s="31"/>
      <c r="AI44" s="31"/>
      <c r="AJ44" s="32"/>
      <c r="AM44" s="1">
        <f t="shared" si="93"/>
        <v>1967</v>
      </c>
      <c r="AS44" s="1">
        <f t="shared" si="94"/>
        <v>1967</v>
      </c>
      <c r="AT44" s="10">
        <f t="shared" si="95"/>
        <v>7435.2800953516107</v>
      </c>
      <c r="AU44" s="10">
        <f t="shared" si="96"/>
        <v>2763.1108462455304</v>
      </c>
      <c r="AV44" s="10">
        <f t="shared" si="97"/>
        <v>1929.1537544696068</v>
      </c>
      <c r="AW44" s="10">
        <f t="shared" si="98"/>
        <v>2813.3492252681767</v>
      </c>
      <c r="AX44" s="10">
        <f t="shared" si="99"/>
        <v>1527.2467222884386</v>
      </c>
      <c r="AY44" s="10">
        <f t="shared" si="100"/>
        <v>1266.0071513706794</v>
      </c>
      <c r="AZ44" s="10">
        <f t="shared" si="101"/>
        <v>1115.2920143027413</v>
      </c>
      <c r="BA44" s="10">
        <f t="shared" si="102"/>
        <v>914.33849821215745</v>
      </c>
      <c r="BB44" s="10">
        <f t="shared" si="103"/>
        <v>773.67103694874857</v>
      </c>
      <c r="BC44" s="10">
        <f t="shared" si="104"/>
        <v>602.86054827175212</v>
      </c>
      <c r="BD44" s="10">
        <f t="shared" si="105"/>
        <v>482.28843861740171</v>
      </c>
      <c r="BE44" s="10">
        <f t="shared" si="106"/>
        <v>341.62097735399288</v>
      </c>
      <c r="BF44" s="10">
        <f t="shared" si="107"/>
        <v>221.04886769964247</v>
      </c>
      <c r="BG44" s="1">
        <f t="shared" si="108"/>
        <v>1967</v>
      </c>
      <c r="BL44" s="1">
        <f t="shared" si="109"/>
        <v>1967</v>
      </c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">
        <f t="shared" si="110"/>
        <v>1967</v>
      </c>
      <c r="CB44" s="1">
        <f t="shared" si="111"/>
        <v>1967</v>
      </c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R44" s="1">
        <f t="shared" si="113"/>
        <v>1967</v>
      </c>
      <c r="CT44" s="1">
        <f t="shared" si="114"/>
        <v>1967</v>
      </c>
      <c r="CU44" s="10">
        <f t="shared" si="115"/>
        <v>882.00238379022665</v>
      </c>
      <c r="CV44" s="10">
        <f t="shared" si="116"/>
        <v>327.77115613825981</v>
      </c>
      <c r="CW44" s="10">
        <f t="shared" si="117"/>
        <v>41.319030591974574</v>
      </c>
      <c r="CX44" s="10">
        <f t="shared" si="118"/>
        <v>26.221692491060789</v>
      </c>
      <c r="CY44" s="1">
        <f t="shared" si="119"/>
        <v>1967</v>
      </c>
      <c r="CZ44" s="10"/>
      <c r="DA44" s="10"/>
      <c r="DB44" s="10"/>
      <c r="DC44" s="10"/>
      <c r="DD44" s="1">
        <f t="shared" si="86"/>
        <v>1967</v>
      </c>
      <c r="DE44" s="10">
        <f t="shared" si="120"/>
        <v>364.35643564356434</v>
      </c>
      <c r="DF44" s="10">
        <f t="shared" si="121"/>
        <v>257.14285714285711</v>
      </c>
      <c r="DG44" s="10">
        <f t="shared" si="122"/>
        <v>300</v>
      </c>
      <c r="DH44" s="44">
        <f t="shared" si="123"/>
        <v>2.7170731707317075</v>
      </c>
      <c r="DI44" s="44"/>
      <c r="DJ44" s="10"/>
      <c r="DK44" s="10"/>
      <c r="DL44" s="10"/>
      <c r="DM44" s="1">
        <f t="shared" si="87"/>
        <v>1967</v>
      </c>
      <c r="DN44" s="10"/>
      <c r="DO44" s="10"/>
      <c r="DP44" s="10"/>
    </row>
    <row r="45" spans="1:120">
      <c r="A45" s="1">
        <v>1968.5</v>
      </c>
      <c r="B45" s="20">
        <v>7.1</v>
      </c>
      <c r="C45" s="20">
        <v>10.7</v>
      </c>
      <c r="D45" s="20">
        <v>9.3000000000000007</v>
      </c>
      <c r="E45" s="20">
        <v>27.1</v>
      </c>
      <c r="F45" s="20">
        <v>15.4</v>
      </c>
      <c r="G45" s="20">
        <v>12.9</v>
      </c>
      <c r="H45" s="20">
        <v>11</v>
      </c>
      <c r="I45" s="20">
        <v>9.4</v>
      </c>
      <c r="J45" s="20">
        <v>7.6</v>
      </c>
      <c r="K45" s="20">
        <v>6.2</v>
      </c>
      <c r="L45" s="20">
        <v>4.7</v>
      </c>
      <c r="M45" s="20">
        <v>3.4</v>
      </c>
      <c r="N45" s="20">
        <v>2.2999999999999998</v>
      </c>
      <c r="O45" s="1">
        <v>909</v>
      </c>
      <c r="P45" s="20">
        <f t="shared" si="88"/>
        <v>1070.6713780918728</v>
      </c>
      <c r="Q45" s="41">
        <f t="shared" si="124"/>
        <v>0</v>
      </c>
      <c r="R45" s="41">
        <f t="shared" si="74"/>
        <v>0</v>
      </c>
      <c r="S45" s="1">
        <f t="shared" si="89"/>
        <v>1968.5</v>
      </c>
      <c r="T45" s="62">
        <v>37.4</v>
      </c>
      <c r="U45" s="20">
        <f t="shared" si="90"/>
        <v>17.799999999999997</v>
      </c>
      <c r="V45" s="20">
        <f t="shared" si="91"/>
        <v>42.5</v>
      </c>
      <c r="W45" s="1">
        <f t="shared" si="92"/>
        <v>1968.5</v>
      </c>
      <c r="X45" s="20">
        <v>4.5999999999999996</v>
      </c>
      <c r="Y45" s="20">
        <v>9.8000000000000007</v>
      </c>
      <c r="Z45" s="20">
        <v>9.1999999999999993</v>
      </c>
      <c r="AA45" s="20">
        <v>23.6</v>
      </c>
      <c r="AB45" s="20">
        <v>15.5</v>
      </c>
      <c r="AC45" s="20">
        <v>13.1</v>
      </c>
      <c r="AD45" s="20">
        <v>11.5</v>
      </c>
      <c r="AE45" s="20">
        <v>9.6999999999999993</v>
      </c>
      <c r="AF45" s="20">
        <v>8.1</v>
      </c>
      <c r="AG45" s="20">
        <v>6.6</v>
      </c>
      <c r="AH45" s="20">
        <v>5.3</v>
      </c>
      <c r="AI45" s="20">
        <v>3.9</v>
      </c>
      <c r="AJ45" s="20">
        <v>2.7</v>
      </c>
      <c r="AK45" s="1">
        <v>819</v>
      </c>
      <c r="AL45" s="1">
        <f t="shared" ref="AL45:AL52" si="125">AK45*0.2/(((AE45+AF45)/100)-0.0002)</f>
        <v>921.25984251968532</v>
      </c>
      <c r="AM45" s="1">
        <f t="shared" si="93"/>
        <v>1968.5</v>
      </c>
      <c r="AN45" s="1">
        <v>33.200000000000003</v>
      </c>
      <c r="AS45" s="1">
        <f t="shared" si="94"/>
        <v>1968.5</v>
      </c>
      <c r="AT45" s="10">
        <f t="shared" si="95"/>
        <v>7601.7667844522957</v>
      </c>
      <c r="AU45" s="10">
        <f t="shared" si="96"/>
        <v>2864.0459363957598</v>
      </c>
      <c r="AV45" s="10">
        <f t="shared" si="97"/>
        <v>1991.4487632508838</v>
      </c>
      <c r="AW45" s="10">
        <f t="shared" si="98"/>
        <v>2901.5194346289754</v>
      </c>
      <c r="AX45" s="10">
        <f t="shared" si="99"/>
        <v>1648.8339222614838</v>
      </c>
      <c r="AY45" s="10">
        <f t="shared" si="100"/>
        <v>1381.1660777385159</v>
      </c>
      <c r="AZ45" s="10">
        <f t="shared" si="101"/>
        <v>1177.7385159010601</v>
      </c>
      <c r="BA45" s="10">
        <f t="shared" si="102"/>
        <v>1006.4310954063604</v>
      </c>
      <c r="BB45" s="10">
        <f t="shared" si="103"/>
        <v>813.71024734982325</v>
      </c>
      <c r="BC45" s="10">
        <f t="shared" si="104"/>
        <v>663.8162544169611</v>
      </c>
      <c r="BD45" s="10">
        <f t="shared" si="105"/>
        <v>503.21554770318022</v>
      </c>
      <c r="BE45" s="10">
        <f t="shared" si="106"/>
        <v>364.02826855123675</v>
      </c>
      <c r="BF45" s="10">
        <f t="shared" si="107"/>
        <v>246.25441696113074</v>
      </c>
      <c r="BG45" s="1">
        <f t="shared" si="108"/>
        <v>1968.5</v>
      </c>
      <c r="BI45" s="26">
        <f t="shared" ref="BI45:BI56" si="126">100*BJ45/T45</f>
        <v>11.229946524064159</v>
      </c>
      <c r="BJ45" s="20">
        <f t="shared" ref="BJ45:BJ56" si="127">T45-AN45</f>
        <v>4.1999999999999957</v>
      </c>
      <c r="BK45" s="20"/>
      <c r="BL45" s="1">
        <f t="shared" si="109"/>
        <v>1968.5</v>
      </c>
      <c r="BM45" s="10">
        <f t="shared" ref="BM45:BM55" si="128">AL45*(X45/100)/0.01</f>
        <v>4237.7952755905526</v>
      </c>
      <c r="BN45" s="10">
        <f t="shared" ref="BN45:BN55" si="129">AL45*(Y45/100)/0.04</f>
        <v>2257.086614173229</v>
      </c>
      <c r="BO45" s="10">
        <f t="shared" ref="BO45:BO55" si="130">AL45*(Z45/100)/0.05</f>
        <v>1695.1181102362209</v>
      </c>
      <c r="BP45" s="10">
        <f t="shared" ref="BP45:BP55" si="131">AL45*(AA45/100)/0.1</f>
        <v>2174.1732283464571</v>
      </c>
      <c r="BQ45" s="10">
        <f t="shared" ref="BQ45:BQ55" si="132">AL45*(AB45/100)/0.1</f>
        <v>1427.9527559055123</v>
      </c>
      <c r="BR45" s="10">
        <f t="shared" ref="BR45:BR55" si="133">AL45*(AC45/100)/0.1</f>
        <v>1206.8503937007877</v>
      </c>
      <c r="BS45" s="10">
        <f t="shared" ref="BS45:BS55" si="134">AL45*(AD45/100)/0.1</f>
        <v>1059.4488188976381</v>
      </c>
      <c r="BT45" s="10">
        <f t="shared" ref="BT45:BT55" si="135">AL45*(AE45/100)/0.1</f>
        <v>893.62204724409457</v>
      </c>
      <c r="BU45" s="10">
        <f t="shared" ref="BU45:BU55" si="136">AL45*(AF45/100)/0.1</f>
        <v>746.22047244094517</v>
      </c>
      <c r="BV45" s="10">
        <f t="shared" ref="BV45:BV55" si="137">AL45*(AG45/100)/0.1</f>
        <v>608.03149606299235</v>
      </c>
      <c r="BW45" s="10">
        <f t="shared" ref="BW45:BW55" si="138">AL45*(AH45/100)/0.1</f>
        <v>488.26771653543318</v>
      </c>
      <c r="BX45" s="10">
        <f t="shared" ref="BX45:BX55" si="139">AL45*(AI45/100)/0.1</f>
        <v>359.29133858267721</v>
      </c>
      <c r="BY45" s="10">
        <f t="shared" ref="BY45:BY55" si="140">AL45*(AJ45/100)/0.1</f>
        <v>248.74015748031505</v>
      </c>
      <c r="BZ45" s="1">
        <f t="shared" si="110"/>
        <v>1968.5</v>
      </c>
      <c r="CB45" s="1">
        <f t="shared" si="111"/>
        <v>1968.5</v>
      </c>
      <c r="CC45" s="20">
        <f t="shared" ref="CC45:CC55" si="141">100*(AT45-BM45)/AT45</f>
        <v>44.252495561189669</v>
      </c>
      <c r="CD45" s="20">
        <f t="shared" ref="CD45:CD55" si="142">100*(AU45-BN45)/AU45</f>
        <v>21.192373855090985</v>
      </c>
      <c r="CE45" s="20">
        <f t="shared" ref="CE45:CE55" si="143">100*(AV45-BO45)/AV45</f>
        <v>14.880154512784268</v>
      </c>
      <c r="CF45" s="20">
        <f t="shared" ref="CF45:CF55" si="144">100*(AW45-BP45)/AW45</f>
        <v>25.067769583129675</v>
      </c>
      <c r="CG45" s="20">
        <f t="shared" ref="CG45:CG55" si="145">100*(AX45-BQ45)/AX45</f>
        <v>13.396204637336584</v>
      </c>
      <c r="CH45" s="20">
        <f t="shared" ref="CH45:CH55" si="146">100*(AY45-BR45)/AY45</f>
        <v>12.620906844392534</v>
      </c>
      <c r="CI45" s="20">
        <f t="shared" ref="CI45:CI55" si="147">100*(AZ45-BS45)/AZ45</f>
        <v>10.043799655556075</v>
      </c>
      <c r="CJ45" s="20">
        <f t="shared" ref="CJ45:CJ55" si="148">100*(BA45-BT45)/BA45</f>
        <v>11.208819826529471</v>
      </c>
      <c r="CK45" s="20">
        <f t="shared" ref="CK45:CK55" si="149">100*(BB45-BU45)/BB45</f>
        <v>8.294079511556582</v>
      </c>
      <c r="CL45" s="20">
        <f t="shared" ref="CL45:CL55" si="150">100*(BC45-BV45)/BC45</f>
        <v>8.4036445300612996</v>
      </c>
      <c r="CM45" s="20">
        <f t="shared" ref="CM45:CM55" si="151">100*(BD45-BW45)/BD45</f>
        <v>2.9704629032177601</v>
      </c>
      <c r="CN45" s="20">
        <f t="shared" ref="CN45:CN55" si="152">100*(BE45-BX45)/BE45</f>
        <v>1.301253330520626</v>
      </c>
      <c r="CO45" s="20">
        <f t="shared" ref="CO45:CO55" si="153">100*(BF45-BY45)/BF45</f>
        <v>-1.0094196684304177</v>
      </c>
      <c r="CR45" s="1">
        <f t="shared" si="113"/>
        <v>1968.5</v>
      </c>
      <c r="CT45" s="1">
        <f t="shared" si="114"/>
        <v>1968.5</v>
      </c>
      <c r="CU45" s="10">
        <f t="shared" si="115"/>
        <v>836.27797408716117</v>
      </c>
      <c r="CV45" s="10">
        <f t="shared" si="116"/>
        <v>315.07656065959958</v>
      </c>
      <c r="CW45" s="10">
        <f t="shared" si="117"/>
        <v>40.832351786415394</v>
      </c>
      <c r="CX45" s="10">
        <f t="shared" si="118"/>
        <v>27.090694935217904</v>
      </c>
      <c r="CY45" s="1">
        <f t="shared" si="119"/>
        <v>1968.5</v>
      </c>
      <c r="CZ45" s="10">
        <f t="shared" ref="CZ45:CZ55" si="154">100*BM45/AK45</f>
        <v>517.43532058492701</v>
      </c>
      <c r="DA45" s="10">
        <f t="shared" ref="DA45:DA55" si="155">100*BN45/AK45</f>
        <v>275.59055118110246</v>
      </c>
      <c r="DB45" s="10">
        <f t="shared" ref="DB45:DB55" si="156">100*(BW45+BX45+BY45)/(3*AK45)</f>
        <v>44.619422572178486</v>
      </c>
      <c r="DC45" s="10">
        <f t="shared" ref="DC45:DC55" si="157">100*BY45/AK45</f>
        <v>30.371203599550068</v>
      </c>
      <c r="DD45" s="1">
        <f t="shared" si="86"/>
        <v>1968.5</v>
      </c>
      <c r="DE45" s="10">
        <f t="shared" si="120"/>
        <v>349.01960784313724</v>
      </c>
      <c r="DF45" s="10">
        <f t="shared" si="121"/>
        <v>250</v>
      </c>
      <c r="DG45" s="10">
        <f t="shared" si="122"/>
        <v>298.24561403508778</v>
      </c>
      <c r="DH45" s="44">
        <f t="shared" si="123"/>
        <v>2.7132530120481926</v>
      </c>
      <c r="DI45" s="44"/>
      <c r="DJ45" s="10">
        <f t="shared" ref="DJ45:DJ55" si="158">100*4*(X45+Y45)/(AE45+AF45)</f>
        <v>323.59550561797761</v>
      </c>
      <c r="DK45" s="10">
        <f t="shared" ref="DK45:DK55" si="159">100*(AA45+AB45)/(AE45+AF45)</f>
        <v>219.66292134831465</v>
      </c>
      <c r="DL45" s="10">
        <f t="shared" ref="DL45:DL55" si="160">100*(AE45+AF45)/(AI45+AJ45)</f>
        <v>269.69696969696969</v>
      </c>
      <c r="DM45" s="1">
        <f t="shared" si="87"/>
        <v>1968.5</v>
      </c>
      <c r="DN45" s="10">
        <f t="shared" ref="DN45:DN55" si="161">DE45-DJ45</f>
        <v>25.424102225159629</v>
      </c>
      <c r="DO45" s="10">
        <f t="shared" ref="DO45:DO55" si="162">DF45-DK45</f>
        <v>30.337078651685346</v>
      </c>
      <c r="DP45" s="10">
        <f t="shared" ref="DP45:DP55" si="163">DG45-DL45</f>
        <v>28.548644338118095</v>
      </c>
    </row>
    <row r="46" spans="1:120">
      <c r="A46" s="1">
        <f t="shared" ref="A46:A52" si="164">A45+1</f>
        <v>1969.5</v>
      </c>
      <c r="B46" s="20">
        <v>7</v>
      </c>
      <c r="C46" s="20">
        <v>10.8</v>
      </c>
      <c r="D46" s="20">
        <v>9.4</v>
      </c>
      <c r="E46" s="20">
        <v>27.2</v>
      </c>
      <c r="F46" s="20">
        <v>15.6</v>
      </c>
      <c r="G46" s="20">
        <v>13</v>
      </c>
      <c r="H46" s="20">
        <v>11</v>
      </c>
      <c r="I46" s="20">
        <v>9.4</v>
      </c>
      <c r="J46" s="20">
        <v>7.6</v>
      </c>
      <c r="K46" s="20">
        <v>6.1</v>
      </c>
      <c r="L46" s="20">
        <v>4.7</v>
      </c>
      <c r="M46" s="20">
        <v>3.3</v>
      </c>
      <c r="N46" s="20">
        <v>2.1</v>
      </c>
      <c r="O46" s="1">
        <v>985</v>
      </c>
      <c r="P46" s="20">
        <f t="shared" si="88"/>
        <v>1160.188457008245</v>
      </c>
      <c r="Q46" s="41">
        <f t="shared" si="124"/>
        <v>0</v>
      </c>
      <c r="R46" s="41">
        <f t="shared" si="74"/>
        <v>0</v>
      </c>
      <c r="S46" s="1">
        <f t="shared" si="89"/>
        <v>1969.5</v>
      </c>
      <c r="T46" s="62">
        <v>38</v>
      </c>
      <c r="U46" s="20">
        <f t="shared" si="90"/>
        <v>17.8</v>
      </c>
      <c r="V46" s="20">
        <f t="shared" si="91"/>
        <v>42.8</v>
      </c>
      <c r="W46" s="1">
        <f t="shared" si="92"/>
        <v>1969.5</v>
      </c>
      <c r="X46" s="20">
        <v>4.7</v>
      </c>
      <c r="Y46" s="20">
        <v>9.6999999999999993</v>
      </c>
      <c r="Z46" s="20">
        <v>9.1999999999999993</v>
      </c>
      <c r="AA46" s="20">
        <v>23.6</v>
      </c>
      <c r="AB46" s="20">
        <v>15.6</v>
      </c>
      <c r="AC46" s="20">
        <v>13.3</v>
      </c>
      <c r="AD46" s="20">
        <v>11.4</v>
      </c>
      <c r="AE46" s="20">
        <v>9.6999999999999993</v>
      </c>
      <c r="AF46" s="20">
        <v>8.1</v>
      </c>
      <c r="AG46" s="20">
        <v>6.7</v>
      </c>
      <c r="AH46" s="20">
        <v>5.2</v>
      </c>
      <c r="AI46" s="20">
        <v>3.9</v>
      </c>
      <c r="AJ46" s="20">
        <v>2.5</v>
      </c>
      <c r="AK46" s="1">
        <v>870</v>
      </c>
      <c r="AL46" s="1">
        <f t="shared" si="125"/>
        <v>978.62767154105757</v>
      </c>
      <c r="AM46" s="1">
        <f t="shared" si="93"/>
        <v>1969.5</v>
      </c>
      <c r="AN46" s="1">
        <v>33.5</v>
      </c>
      <c r="AS46" s="1">
        <f t="shared" si="94"/>
        <v>1969.5</v>
      </c>
      <c r="AT46" s="10">
        <f t="shared" si="95"/>
        <v>8121.3191990577161</v>
      </c>
      <c r="AU46" s="10">
        <f t="shared" si="96"/>
        <v>3132.5088339222616</v>
      </c>
      <c r="AV46" s="10">
        <f t="shared" si="97"/>
        <v>2181.1542991755005</v>
      </c>
      <c r="AW46" s="10">
        <f t="shared" si="98"/>
        <v>3155.7126030624263</v>
      </c>
      <c r="AX46" s="10">
        <f t="shared" si="99"/>
        <v>1809.8939929328621</v>
      </c>
      <c r="AY46" s="10">
        <f t="shared" si="100"/>
        <v>1508.2449941107184</v>
      </c>
      <c r="AZ46" s="10">
        <f t="shared" si="101"/>
        <v>1276.2073027090694</v>
      </c>
      <c r="BA46" s="10">
        <f t="shared" si="102"/>
        <v>1090.5771495877502</v>
      </c>
      <c r="BB46" s="10">
        <f t="shared" si="103"/>
        <v>881.74322732626615</v>
      </c>
      <c r="BC46" s="10">
        <f t="shared" si="104"/>
        <v>707.71495877502934</v>
      </c>
      <c r="BD46" s="10">
        <f t="shared" si="105"/>
        <v>545.28857479387511</v>
      </c>
      <c r="BE46" s="10">
        <f t="shared" si="106"/>
        <v>382.86219081272083</v>
      </c>
      <c r="BF46" s="10">
        <f t="shared" si="107"/>
        <v>243.63957597173146</v>
      </c>
      <c r="BG46" s="1">
        <f t="shared" si="108"/>
        <v>1969.5</v>
      </c>
      <c r="BI46" s="26">
        <f t="shared" si="126"/>
        <v>11.842105263157896</v>
      </c>
      <c r="BJ46" s="20">
        <f t="shared" si="127"/>
        <v>4.5</v>
      </c>
      <c r="BK46" s="20"/>
      <c r="BL46" s="1">
        <f t="shared" si="109"/>
        <v>1969.5</v>
      </c>
      <c r="BM46" s="10">
        <f t="shared" si="128"/>
        <v>4599.5500562429706</v>
      </c>
      <c r="BN46" s="10">
        <f t="shared" si="129"/>
        <v>2373.1721034870643</v>
      </c>
      <c r="BO46" s="10">
        <f t="shared" si="130"/>
        <v>1800.6749156355459</v>
      </c>
      <c r="BP46" s="10">
        <f t="shared" si="131"/>
        <v>2309.5613048368959</v>
      </c>
      <c r="BQ46" s="10">
        <f t="shared" si="132"/>
        <v>1526.6591676040496</v>
      </c>
      <c r="BR46" s="10">
        <f t="shared" si="133"/>
        <v>1301.5748031496064</v>
      </c>
      <c r="BS46" s="10">
        <f t="shared" si="134"/>
        <v>1115.6355455568057</v>
      </c>
      <c r="BT46" s="10">
        <f t="shared" si="135"/>
        <v>949.26884139482559</v>
      </c>
      <c r="BU46" s="10">
        <f t="shared" si="136"/>
        <v>792.68841394825665</v>
      </c>
      <c r="BV46" s="10">
        <f t="shared" si="137"/>
        <v>655.68053993250851</v>
      </c>
      <c r="BW46" s="10">
        <f t="shared" si="138"/>
        <v>508.88638920134997</v>
      </c>
      <c r="BX46" s="10">
        <f t="shared" si="139"/>
        <v>381.66479190101239</v>
      </c>
      <c r="BY46" s="10">
        <f t="shared" si="140"/>
        <v>244.65691788526442</v>
      </c>
      <c r="BZ46" s="1">
        <f t="shared" si="110"/>
        <v>1969.5</v>
      </c>
      <c r="CB46" s="1">
        <f t="shared" si="111"/>
        <v>1969.5</v>
      </c>
      <c r="CC46" s="20">
        <f t="shared" si="141"/>
        <v>43.364496044230869</v>
      </c>
      <c r="CD46" s="20">
        <f t="shared" si="142"/>
        <v>24.240529578472735</v>
      </c>
      <c r="CE46" s="20">
        <f t="shared" si="143"/>
        <v>17.443946248267711</v>
      </c>
      <c r="CF46" s="20">
        <f t="shared" si="144"/>
        <v>26.813319356280804</v>
      </c>
      <c r="CG46" s="20">
        <f t="shared" si="145"/>
        <v>15.649249427577892</v>
      </c>
      <c r="CH46" s="20">
        <f t="shared" si="146"/>
        <v>13.702693645137375</v>
      </c>
      <c r="CI46" s="20">
        <f t="shared" si="147"/>
        <v>12.581949406762517</v>
      </c>
      <c r="CJ46" s="20">
        <f t="shared" si="148"/>
        <v>12.957204196543149</v>
      </c>
      <c r="CK46" s="20">
        <f t="shared" si="149"/>
        <v>10.099857942550102</v>
      </c>
      <c r="CL46" s="20">
        <f t="shared" si="150"/>
        <v>7.3524542893068476</v>
      </c>
      <c r="CM46" s="20">
        <f t="shared" si="151"/>
        <v>6.6757653241287072</v>
      </c>
      <c r="CN46" s="20">
        <f t="shared" si="152"/>
        <v>0.31274932350114126</v>
      </c>
      <c r="CO46" s="20">
        <f t="shared" si="153"/>
        <v>-0.41756020526443444</v>
      </c>
      <c r="CR46" s="1">
        <f t="shared" si="113"/>
        <v>1969.5</v>
      </c>
      <c r="CT46" s="1">
        <f t="shared" si="114"/>
        <v>1969.5</v>
      </c>
      <c r="CU46" s="10">
        <f t="shared" si="115"/>
        <v>824.49941107184941</v>
      </c>
      <c r="CV46" s="10">
        <f t="shared" si="116"/>
        <v>318.0212014134276</v>
      </c>
      <c r="CW46" s="10">
        <f t="shared" si="117"/>
        <v>39.654495484884187</v>
      </c>
      <c r="CX46" s="10">
        <f t="shared" si="118"/>
        <v>24.734982332155479</v>
      </c>
      <c r="CY46" s="1">
        <f t="shared" si="119"/>
        <v>1969.5</v>
      </c>
      <c r="CZ46" s="10">
        <f t="shared" si="154"/>
        <v>528.68391451068635</v>
      </c>
      <c r="DA46" s="10">
        <f t="shared" si="155"/>
        <v>272.77840269966254</v>
      </c>
      <c r="DB46" s="10">
        <f t="shared" si="156"/>
        <v>43.494563179602558</v>
      </c>
      <c r="DC46" s="10">
        <f t="shared" si="157"/>
        <v>28.121484814398208</v>
      </c>
      <c r="DD46" s="1">
        <f t="shared" si="86"/>
        <v>1969.5</v>
      </c>
      <c r="DE46" s="10">
        <f t="shared" si="120"/>
        <v>349.01960784313729</v>
      </c>
      <c r="DF46" s="10">
        <f t="shared" si="121"/>
        <v>251.76470588235293</v>
      </c>
      <c r="DG46" s="10">
        <f t="shared" si="122"/>
        <v>314.81481481481478</v>
      </c>
      <c r="DH46" s="44">
        <f t="shared" si="123"/>
        <v>2.7950617283950612</v>
      </c>
      <c r="DI46" s="44"/>
      <c r="DJ46" s="10">
        <f t="shared" si="158"/>
        <v>323.59550561797755</v>
      </c>
      <c r="DK46" s="10">
        <f t="shared" si="159"/>
        <v>220.22471910112367</v>
      </c>
      <c r="DL46" s="10">
        <f t="shared" si="160"/>
        <v>278.12499999999994</v>
      </c>
      <c r="DM46" s="1">
        <f t="shared" si="87"/>
        <v>1969.5</v>
      </c>
      <c r="DN46" s="10">
        <f t="shared" si="161"/>
        <v>25.424102225159743</v>
      </c>
      <c r="DO46" s="10">
        <f t="shared" si="162"/>
        <v>31.53998678122926</v>
      </c>
      <c r="DP46" s="10">
        <f t="shared" si="163"/>
        <v>36.689814814814838</v>
      </c>
    </row>
    <row r="47" spans="1:120">
      <c r="A47" s="1">
        <f t="shared" si="164"/>
        <v>1970.5</v>
      </c>
      <c r="B47" s="20">
        <v>6.6</v>
      </c>
      <c r="C47" s="20">
        <v>11.1</v>
      </c>
      <c r="D47" s="20">
        <v>9.8000000000000007</v>
      </c>
      <c r="E47" s="20">
        <v>27.5</v>
      </c>
      <c r="F47" s="20">
        <v>15.9</v>
      </c>
      <c r="G47" s="20">
        <v>13.2</v>
      </c>
      <c r="H47" s="20">
        <v>10.9</v>
      </c>
      <c r="I47" s="20">
        <v>9</v>
      </c>
      <c r="J47" s="20">
        <v>7.4</v>
      </c>
      <c r="K47" s="20">
        <v>5.9</v>
      </c>
      <c r="L47" s="20">
        <v>4.5999999999999996</v>
      </c>
      <c r="M47" s="20">
        <v>3.1</v>
      </c>
      <c r="N47" s="20">
        <v>2.5</v>
      </c>
      <c r="O47" s="1">
        <v>1050</v>
      </c>
      <c r="P47" s="20">
        <f t="shared" si="88"/>
        <v>1282.0512820512822</v>
      </c>
      <c r="Q47" s="41">
        <f t="shared" si="124"/>
        <v>0</v>
      </c>
      <c r="R47" s="41">
        <f t="shared" si="74"/>
        <v>0</v>
      </c>
      <c r="S47" s="1">
        <f t="shared" si="89"/>
        <v>1970.5</v>
      </c>
      <c r="T47" s="62">
        <v>38.5</v>
      </c>
      <c r="U47" s="20">
        <f t="shared" si="90"/>
        <v>17.7</v>
      </c>
      <c r="V47" s="20">
        <f t="shared" si="91"/>
        <v>43.4</v>
      </c>
      <c r="W47" s="1">
        <f t="shared" si="92"/>
        <v>1970.5</v>
      </c>
      <c r="X47" s="20">
        <v>4.5</v>
      </c>
      <c r="Y47" s="20">
        <v>10</v>
      </c>
      <c r="Z47" s="20">
        <v>9.4</v>
      </c>
      <c r="AA47" s="20">
        <v>23.9</v>
      </c>
      <c r="AB47" s="20">
        <v>15.9</v>
      </c>
      <c r="AC47" s="20">
        <v>13.3</v>
      </c>
      <c r="AD47" s="20">
        <v>11.2</v>
      </c>
      <c r="AE47" s="20">
        <v>9.5</v>
      </c>
      <c r="AF47" s="20">
        <v>7.8</v>
      </c>
      <c r="AG47" s="20">
        <v>6.5</v>
      </c>
      <c r="AH47" s="20">
        <v>5.2</v>
      </c>
      <c r="AI47" s="20">
        <v>3.7</v>
      </c>
      <c r="AJ47" s="20">
        <v>3</v>
      </c>
      <c r="AK47" s="1">
        <v>924</v>
      </c>
      <c r="AL47" s="1">
        <f t="shared" si="125"/>
        <v>1069.4444444444443</v>
      </c>
      <c r="AM47" s="1">
        <f t="shared" si="93"/>
        <v>1970.5</v>
      </c>
      <c r="AN47" s="1">
        <v>33.9</v>
      </c>
      <c r="AS47" s="1">
        <f t="shared" si="94"/>
        <v>1970.5</v>
      </c>
      <c r="AT47" s="10">
        <f t="shared" si="95"/>
        <v>8461.5384615384628</v>
      </c>
      <c r="AU47" s="10">
        <f t="shared" si="96"/>
        <v>3557.6923076923081</v>
      </c>
      <c r="AV47" s="10">
        <f t="shared" si="97"/>
        <v>2512.8205128205132</v>
      </c>
      <c r="AW47" s="10">
        <f t="shared" si="98"/>
        <v>3525.6410256410263</v>
      </c>
      <c r="AX47" s="10">
        <f t="shared" si="99"/>
        <v>2038.4615384615386</v>
      </c>
      <c r="AY47" s="10">
        <f t="shared" si="100"/>
        <v>1692.3076923076924</v>
      </c>
      <c r="AZ47" s="10">
        <f t="shared" si="101"/>
        <v>1397.4358974358975</v>
      </c>
      <c r="BA47" s="10">
        <f t="shared" si="102"/>
        <v>1153.846153846154</v>
      </c>
      <c r="BB47" s="10">
        <f t="shared" si="103"/>
        <v>948.71794871794884</v>
      </c>
      <c r="BC47" s="10">
        <f t="shared" si="104"/>
        <v>756.41025641025647</v>
      </c>
      <c r="BD47" s="10">
        <f t="shared" si="105"/>
        <v>589.74358974358972</v>
      </c>
      <c r="BE47" s="10">
        <f t="shared" si="106"/>
        <v>397.43589743589752</v>
      </c>
      <c r="BF47" s="10">
        <f t="shared" si="107"/>
        <v>320.51282051282055</v>
      </c>
      <c r="BG47" s="1">
        <f t="shared" si="108"/>
        <v>1970.5</v>
      </c>
      <c r="BI47" s="26">
        <f t="shared" si="126"/>
        <v>11.948051948051951</v>
      </c>
      <c r="BJ47" s="20">
        <f t="shared" si="127"/>
        <v>4.6000000000000014</v>
      </c>
      <c r="BK47" s="20"/>
      <c r="BL47" s="1">
        <f t="shared" si="109"/>
        <v>1970.5</v>
      </c>
      <c r="BM47" s="10">
        <f t="shared" si="128"/>
        <v>4812.4999999999991</v>
      </c>
      <c r="BN47" s="10">
        <f t="shared" si="129"/>
        <v>2673.6111111111109</v>
      </c>
      <c r="BO47" s="10">
        <f t="shared" si="130"/>
        <v>2010.5555555555554</v>
      </c>
      <c r="BP47" s="10">
        <f t="shared" si="131"/>
        <v>2555.9722222222217</v>
      </c>
      <c r="BQ47" s="10">
        <f t="shared" si="132"/>
        <v>1700.4166666666665</v>
      </c>
      <c r="BR47" s="10">
        <f t="shared" si="133"/>
        <v>1422.3611111111111</v>
      </c>
      <c r="BS47" s="10">
        <f t="shared" si="134"/>
        <v>1197.7777777777776</v>
      </c>
      <c r="BT47" s="10">
        <f t="shared" si="135"/>
        <v>1015.9722222222221</v>
      </c>
      <c r="BU47" s="10">
        <f t="shared" si="136"/>
        <v>834.16666666666652</v>
      </c>
      <c r="BV47" s="10">
        <f t="shared" si="137"/>
        <v>695.1388888888888</v>
      </c>
      <c r="BW47" s="10">
        <f t="shared" si="138"/>
        <v>556.11111111111109</v>
      </c>
      <c r="BX47" s="10">
        <f t="shared" si="139"/>
        <v>395.6944444444444</v>
      </c>
      <c r="BY47" s="10">
        <f t="shared" si="140"/>
        <v>320.83333333333326</v>
      </c>
      <c r="BZ47" s="1">
        <f t="shared" si="110"/>
        <v>1970.5</v>
      </c>
      <c r="CB47" s="1">
        <f t="shared" si="111"/>
        <v>1970.5</v>
      </c>
      <c r="CC47" s="20">
        <f t="shared" si="141"/>
        <v>43.125000000000021</v>
      </c>
      <c r="CD47" s="20">
        <f t="shared" si="142"/>
        <v>24.849849849849864</v>
      </c>
      <c r="CE47" s="20">
        <f t="shared" si="143"/>
        <v>19.988095238095251</v>
      </c>
      <c r="CF47" s="20">
        <f t="shared" si="144"/>
        <v>27.503333333333362</v>
      </c>
      <c r="CG47" s="20">
        <f t="shared" si="145"/>
        <v>16.583333333333343</v>
      </c>
      <c r="CH47" s="20">
        <f t="shared" si="146"/>
        <v>15.951388888888893</v>
      </c>
      <c r="CI47" s="20">
        <f t="shared" si="147"/>
        <v>14.28746177370032</v>
      </c>
      <c r="CJ47" s="20">
        <f t="shared" si="148"/>
        <v>11.949074074074103</v>
      </c>
      <c r="CK47" s="20">
        <f t="shared" si="149"/>
        <v>12.074324324324351</v>
      </c>
      <c r="CL47" s="20">
        <f t="shared" si="150"/>
        <v>8.1002824858757254</v>
      </c>
      <c r="CM47" s="20">
        <f t="shared" si="151"/>
        <v>5.7028985507246386</v>
      </c>
      <c r="CN47" s="20">
        <f t="shared" si="152"/>
        <v>0.43817204301078388</v>
      </c>
      <c r="CO47" s="20">
        <f t="shared" si="153"/>
        <v>-9.9999999999963604E-2</v>
      </c>
      <c r="CR47" s="1">
        <f t="shared" si="113"/>
        <v>1970.5</v>
      </c>
      <c r="CT47" s="1">
        <f t="shared" si="114"/>
        <v>1970.5</v>
      </c>
      <c r="CU47" s="10">
        <f t="shared" si="115"/>
        <v>805.86080586080595</v>
      </c>
      <c r="CV47" s="10">
        <f t="shared" si="116"/>
        <v>338.82783882783889</v>
      </c>
      <c r="CW47" s="10">
        <f t="shared" si="117"/>
        <v>41.514041514041516</v>
      </c>
      <c r="CX47" s="10">
        <f t="shared" si="118"/>
        <v>30.525030525030527</v>
      </c>
      <c r="CY47" s="1">
        <f t="shared" si="119"/>
        <v>1970.5</v>
      </c>
      <c r="CZ47" s="10">
        <f t="shared" si="154"/>
        <v>520.83333333333326</v>
      </c>
      <c r="DA47" s="10">
        <f t="shared" si="155"/>
        <v>289.35185185185179</v>
      </c>
      <c r="DB47" s="10">
        <f t="shared" si="156"/>
        <v>45.910493827160487</v>
      </c>
      <c r="DC47" s="10">
        <f t="shared" si="157"/>
        <v>34.722222222222214</v>
      </c>
      <c r="DD47" s="1">
        <f t="shared" si="86"/>
        <v>1970.5</v>
      </c>
      <c r="DE47" s="10">
        <f t="shared" si="120"/>
        <v>355.77889447236186</v>
      </c>
      <c r="DF47" s="10">
        <f t="shared" si="121"/>
        <v>264.63414634146346</v>
      </c>
      <c r="DG47" s="10">
        <f t="shared" si="122"/>
        <v>292.85714285714283</v>
      </c>
      <c r="DH47" s="44">
        <f t="shared" si="123"/>
        <v>2.8024844720496893</v>
      </c>
      <c r="DI47" s="44"/>
      <c r="DJ47" s="10">
        <f t="shared" si="158"/>
        <v>335.26011560693638</v>
      </c>
      <c r="DK47" s="10">
        <f t="shared" si="159"/>
        <v>230.05780346820805</v>
      </c>
      <c r="DL47" s="10">
        <f t="shared" si="160"/>
        <v>258.20895522388059</v>
      </c>
      <c r="DM47" s="1">
        <f t="shared" si="87"/>
        <v>1970.5</v>
      </c>
      <c r="DN47" s="10">
        <f t="shared" si="161"/>
        <v>20.518778865425475</v>
      </c>
      <c r="DO47" s="10">
        <f t="shared" si="162"/>
        <v>34.576342873255413</v>
      </c>
      <c r="DP47" s="10">
        <f t="shared" si="163"/>
        <v>34.648187633262239</v>
      </c>
    </row>
    <row r="48" spans="1:120">
      <c r="A48" s="1">
        <f t="shared" si="164"/>
        <v>1971.5</v>
      </c>
      <c r="B48" s="20">
        <v>6.5</v>
      </c>
      <c r="C48" s="20">
        <v>11</v>
      </c>
      <c r="D48" s="20">
        <v>9.8000000000000007</v>
      </c>
      <c r="E48" s="20">
        <v>27.3</v>
      </c>
      <c r="F48" s="20">
        <v>15.9</v>
      </c>
      <c r="G48" s="20">
        <v>13.2</v>
      </c>
      <c r="H48" s="20">
        <v>11</v>
      </c>
      <c r="I48" s="20">
        <v>9.1999999999999993</v>
      </c>
      <c r="J48" s="20">
        <v>7.4</v>
      </c>
      <c r="K48" s="20">
        <v>5.9</v>
      </c>
      <c r="L48" s="20">
        <v>4.5</v>
      </c>
      <c r="M48" s="20">
        <v>3.3</v>
      </c>
      <c r="N48" s="20">
        <v>2.2999999999999998</v>
      </c>
      <c r="O48" s="1">
        <v>1180</v>
      </c>
      <c r="P48" s="20">
        <f t="shared" si="88"/>
        <v>1423.4016887816647</v>
      </c>
      <c r="Q48" s="41">
        <f t="shared" si="124"/>
        <v>0</v>
      </c>
      <c r="R48" s="41">
        <f t="shared" si="74"/>
        <v>0</v>
      </c>
      <c r="S48" s="1">
        <f t="shared" si="89"/>
        <v>1971.5</v>
      </c>
      <c r="T48" s="62">
        <v>38.299999999999997</v>
      </c>
      <c r="U48" s="20">
        <f t="shared" si="90"/>
        <v>17.5</v>
      </c>
      <c r="V48" s="20">
        <f t="shared" si="91"/>
        <v>43.2</v>
      </c>
      <c r="W48" s="1">
        <f t="shared" si="92"/>
        <v>1971.5</v>
      </c>
      <c r="X48" s="20">
        <v>4.5999999999999996</v>
      </c>
      <c r="Y48" s="20">
        <v>10</v>
      </c>
      <c r="Z48" s="20">
        <v>9.5</v>
      </c>
      <c r="AA48" s="20">
        <v>24.1</v>
      </c>
      <c r="AB48" s="20">
        <v>15.9</v>
      </c>
      <c r="AC48" s="20">
        <v>13.4</v>
      </c>
      <c r="AD48" s="20">
        <v>11.3</v>
      </c>
      <c r="AE48" s="20">
        <v>9.4</v>
      </c>
      <c r="AF48" s="20">
        <v>7.8</v>
      </c>
      <c r="AG48" s="20">
        <v>6.4</v>
      </c>
      <c r="AH48" s="20">
        <v>5.0999999999999996</v>
      </c>
      <c r="AI48" s="20">
        <v>3.9</v>
      </c>
      <c r="AJ48" s="20">
        <v>2.7</v>
      </c>
      <c r="AK48" s="1">
        <v>1031</v>
      </c>
      <c r="AL48" s="1">
        <f t="shared" si="125"/>
        <v>1200.2328288707802</v>
      </c>
      <c r="AM48" s="1">
        <f t="shared" si="93"/>
        <v>1971.5</v>
      </c>
      <c r="AN48" s="1">
        <v>34.200000000000003</v>
      </c>
      <c r="AS48" s="1">
        <f t="shared" si="94"/>
        <v>1971.5</v>
      </c>
      <c r="AT48" s="10">
        <f t="shared" si="95"/>
        <v>9252.1109770808216</v>
      </c>
      <c r="AU48" s="10">
        <f t="shared" si="96"/>
        <v>3914.3546441495778</v>
      </c>
      <c r="AV48" s="10">
        <f t="shared" si="97"/>
        <v>2789.8673100120627</v>
      </c>
      <c r="AW48" s="10">
        <f t="shared" si="98"/>
        <v>3885.8866103739447</v>
      </c>
      <c r="AX48" s="10">
        <f t="shared" si="99"/>
        <v>2263.2086851628469</v>
      </c>
      <c r="AY48" s="10">
        <f t="shared" si="100"/>
        <v>1878.8902291917975</v>
      </c>
      <c r="AZ48" s="10">
        <f t="shared" si="101"/>
        <v>1565.7418576598311</v>
      </c>
      <c r="BA48" s="10">
        <f t="shared" si="102"/>
        <v>1309.5295536791314</v>
      </c>
      <c r="BB48" s="10">
        <f t="shared" si="103"/>
        <v>1053.3172496984321</v>
      </c>
      <c r="BC48" s="10">
        <f t="shared" si="104"/>
        <v>839.80699638118222</v>
      </c>
      <c r="BD48" s="10">
        <f t="shared" si="105"/>
        <v>640.53075995174902</v>
      </c>
      <c r="BE48" s="10">
        <f t="shared" si="106"/>
        <v>469.72255729794938</v>
      </c>
      <c r="BF48" s="10">
        <f t="shared" si="107"/>
        <v>327.38238841978284</v>
      </c>
      <c r="BG48" s="1">
        <f t="shared" si="108"/>
        <v>1971.5</v>
      </c>
      <c r="BI48" s="26">
        <f t="shared" si="126"/>
        <v>10.704960835509125</v>
      </c>
      <c r="BJ48" s="20">
        <f t="shared" si="127"/>
        <v>4.0999999999999943</v>
      </c>
      <c r="BK48" s="20"/>
      <c r="BL48" s="1">
        <f t="shared" si="109"/>
        <v>1971.5</v>
      </c>
      <c r="BM48" s="10">
        <f t="shared" si="128"/>
        <v>5521.0710128055889</v>
      </c>
      <c r="BN48" s="10">
        <f t="shared" si="129"/>
        <v>3000.5820721769505</v>
      </c>
      <c r="BO48" s="10">
        <f t="shared" si="130"/>
        <v>2280.4423748544823</v>
      </c>
      <c r="BP48" s="10">
        <f t="shared" si="131"/>
        <v>2892.5611175785803</v>
      </c>
      <c r="BQ48" s="10">
        <f t="shared" si="132"/>
        <v>1908.3701979045402</v>
      </c>
      <c r="BR48" s="10">
        <f t="shared" si="133"/>
        <v>1608.3119906868455</v>
      </c>
      <c r="BS48" s="10">
        <f t="shared" si="134"/>
        <v>1356.2630966239817</v>
      </c>
      <c r="BT48" s="10">
        <f t="shared" si="135"/>
        <v>1128.2188591385334</v>
      </c>
      <c r="BU48" s="10">
        <f t="shared" si="136"/>
        <v>936.18160651920857</v>
      </c>
      <c r="BV48" s="10">
        <f t="shared" si="137"/>
        <v>768.14901047729927</v>
      </c>
      <c r="BW48" s="10">
        <f t="shared" si="138"/>
        <v>612.11874272409784</v>
      </c>
      <c r="BX48" s="10">
        <f t="shared" si="139"/>
        <v>468.09080325960429</v>
      </c>
      <c r="BY48" s="10">
        <f t="shared" si="140"/>
        <v>324.06286379511062</v>
      </c>
      <c r="BZ48" s="1">
        <f t="shared" si="110"/>
        <v>1971.5</v>
      </c>
      <c r="CB48" s="1">
        <f t="shared" si="111"/>
        <v>1971.5</v>
      </c>
      <c r="CC48" s="20">
        <f t="shared" si="141"/>
        <v>40.326364151032166</v>
      </c>
      <c r="CD48" s="20">
        <f t="shared" si="142"/>
        <v>23.344143672274512</v>
      </c>
      <c r="CE48" s="20">
        <f t="shared" si="143"/>
        <v>18.259826670945788</v>
      </c>
      <c r="CF48" s="20">
        <f t="shared" si="144"/>
        <v>25.562390064175734</v>
      </c>
      <c r="CG48" s="20">
        <f t="shared" si="145"/>
        <v>15.678558039501985</v>
      </c>
      <c r="CH48" s="20">
        <f t="shared" si="146"/>
        <v>14.400960434039879</v>
      </c>
      <c r="CI48" s="20">
        <f t="shared" si="147"/>
        <v>13.378882349670196</v>
      </c>
      <c r="CJ48" s="20">
        <f t="shared" si="148"/>
        <v>13.845483214273742</v>
      </c>
      <c r="CK48" s="20">
        <f t="shared" si="149"/>
        <v>11.120642257853444</v>
      </c>
      <c r="CL48" s="20">
        <f t="shared" si="150"/>
        <v>8.532673127595368</v>
      </c>
      <c r="CM48" s="20">
        <f t="shared" si="151"/>
        <v>4.4356991114355608</v>
      </c>
      <c r="CN48" s="20">
        <f t="shared" si="152"/>
        <v>0.34738677395687778</v>
      </c>
      <c r="CO48" s="20">
        <f t="shared" si="153"/>
        <v>1.0139594376762255</v>
      </c>
      <c r="CR48" s="1">
        <f t="shared" si="113"/>
        <v>1971.5</v>
      </c>
      <c r="CT48" s="1">
        <f t="shared" si="114"/>
        <v>1971.5</v>
      </c>
      <c r="CU48" s="10">
        <f t="shared" si="115"/>
        <v>784.07720144752727</v>
      </c>
      <c r="CV48" s="10">
        <f t="shared" si="116"/>
        <v>331.72496984318457</v>
      </c>
      <c r="CW48" s="10">
        <f t="shared" si="117"/>
        <v>40.611178126256526</v>
      </c>
      <c r="CX48" s="10">
        <f t="shared" si="118"/>
        <v>27.744270205066343</v>
      </c>
      <c r="CY48" s="1">
        <f t="shared" si="119"/>
        <v>1971.5</v>
      </c>
      <c r="CZ48" s="10">
        <f t="shared" si="154"/>
        <v>535.50640279394656</v>
      </c>
      <c r="DA48" s="10">
        <f t="shared" si="155"/>
        <v>291.036088474971</v>
      </c>
      <c r="DB48" s="10">
        <f t="shared" si="156"/>
        <v>45.401629802095464</v>
      </c>
      <c r="DC48" s="10">
        <f t="shared" si="157"/>
        <v>31.431897555296857</v>
      </c>
      <c r="DD48" s="1">
        <f t="shared" si="86"/>
        <v>1971.5</v>
      </c>
      <c r="DE48" s="10">
        <f t="shared" si="120"/>
        <v>346.53465346534654</v>
      </c>
      <c r="DF48" s="10">
        <f t="shared" si="121"/>
        <v>260.24096385542168</v>
      </c>
      <c r="DG48" s="10">
        <f t="shared" si="122"/>
        <v>296.4285714285715</v>
      </c>
      <c r="DH48" s="44">
        <f t="shared" si="123"/>
        <v>2.835</v>
      </c>
      <c r="DI48" s="44"/>
      <c r="DJ48" s="10">
        <f t="shared" si="158"/>
        <v>339.53488372093022</v>
      </c>
      <c r="DK48" s="10">
        <f t="shared" si="159"/>
        <v>232.55813953488374</v>
      </c>
      <c r="DL48" s="10">
        <f t="shared" si="160"/>
        <v>260.60606060606062</v>
      </c>
      <c r="DM48" s="1">
        <f t="shared" si="87"/>
        <v>1971.5</v>
      </c>
      <c r="DN48" s="10">
        <f t="shared" si="161"/>
        <v>6.9997697444163123</v>
      </c>
      <c r="DO48" s="10">
        <f t="shared" si="162"/>
        <v>27.682824320537947</v>
      </c>
      <c r="DP48" s="10">
        <f t="shared" si="163"/>
        <v>35.822510822510878</v>
      </c>
    </row>
    <row r="49" spans="1:120">
      <c r="A49" s="1">
        <f t="shared" si="164"/>
        <v>1972.5</v>
      </c>
      <c r="B49" s="20">
        <v>6.4</v>
      </c>
      <c r="C49" s="20">
        <v>10.8</v>
      </c>
      <c r="D49" s="20">
        <v>9.6999999999999993</v>
      </c>
      <c r="E49" s="20">
        <v>26.9</v>
      </c>
      <c r="F49" s="20">
        <v>15.8</v>
      </c>
      <c r="G49" s="20">
        <v>13.1</v>
      </c>
      <c r="H49" s="20">
        <v>11</v>
      </c>
      <c r="I49" s="20">
        <v>9.1999999999999993</v>
      </c>
      <c r="J49" s="20">
        <v>7.5</v>
      </c>
      <c r="K49" s="20">
        <v>5.9</v>
      </c>
      <c r="L49" s="20">
        <v>4.8</v>
      </c>
      <c r="M49" s="34">
        <v>3.4</v>
      </c>
      <c r="N49" s="36">
        <v>2.4</v>
      </c>
      <c r="O49" s="1">
        <v>1338</v>
      </c>
      <c r="P49" s="20">
        <f t="shared" si="88"/>
        <v>1604.3165467625904</v>
      </c>
      <c r="Q49" s="41">
        <f t="shared" si="124"/>
        <v>0</v>
      </c>
      <c r="R49" s="41">
        <f t="shared" si="74"/>
        <v>0</v>
      </c>
      <c r="S49" s="1">
        <f t="shared" si="89"/>
        <v>1972.5</v>
      </c>
      <c r="T49" s="62">
        <v>37.4</v>
      </c>
      <c r="U49" s="20">
        <f t="shared" si="90"/>
        <v>17.200000000000003</v>
      </c>
      <c r="V49" s="20">
        <f t="shared" si="91"/>
        <v>42.7</v>
      </c>
      <c r="W49" s="1">
        <f t="shared" si="92"/>
        <v>1972.5</v>
      </c>
      <c r="X49" s="20">
        <v>4.4000000000000004</v>
      </c>
      <c r="Y49" s="20">
        <v>9.8000000000000007</v>
      </c>
      <c r="Z49" s="20">
        <v>9.4</v>
      </c>
      <c r="AA49" s="20">
        <v>23.6</v>
      </c>
      <c r="AB49" s="20">
        <v>15.8</v>
      </c>
      <c r="AC49" s="20">
        <v>13.2</v>
      </c>
      <c r="AD49" s="20">
        <v>11.2</v>
      </c>
      <c r="AE49" s="20">
        <v>9.5</v>
      </c>
      <c r="AF49" s="20">
        <v>8</v>
      </c>
      <c r="AG49" s="20">
        <v>6.5</v>
      </c>
      <c r="AH49" s="20">
        <v>5.5</v>
      </c>
      <c r="AI49" s="34">
        <v>4</v>
      </c>
      <c r="AJ49" s="36">
        <v>2.8</v>
      </c>
      <c r="AK49" s="1">
        <v>1187</v>
      </c>
      <c r="AL49" s="1">
        <f t="shared" si="125"/>
        <v>1358.1235697940506</v>
      </c>
      <c r="AM49" s="1">
        <f t="shared" si="93"/>
        <v>1972.5</v>
      </c>
      <c r="AN49" s="1">
        <v>33.1</v>
      </c>
      <c r="AS49" s="1">
        <f t="shared" si="94"/>
        <v>1972.5</v>
      </c>
      <c r="AT49" s="10">
        <f t="shared" si="95"/>
        <v>10267.625899280578</v>
      </c>
      <c r="AU49" s="10">
        <f t="shared" si="96"/>
        <v>4331.6546762589942</v>
      </c>
      <c r="AV49" s="10">
        <f t="shared" si="97"/>
        <v>3112.3741007194249</v>
      </c>
      <c r="AW49" s="10">
        <f t="shared" si="98"/>
        <v>4315.6115107913674</v>
      </c>
      <c r="AX49" s="10">
        <f t="shared" si="99"/>
        <v>2534.8201438848928</v>
      </c>
      <c r="AY49" s="10">
        <f t="shared" si="100"/>
        <v>2101.6546762589933</v>
      </c>
      <c r="AZ49" s="10">
        <f t="shared" si="101"/>
        <v>1764.7482014388495</v>
      </c>
      <c r="BA49" s="10">
        <f t="shared" si="102"/>
        <v>1475.971223021583</v>
      </c>
      <c r="BB49" s="10">
        <f t="shared" si="103"/>
        <v>1203.2374100719426</v>
      </c>
      <c r="BC49" s="10">
        <f t="shared" si="104"/>
        <v>946.54676258992833</v>
      </c>
      <c r="BD49" s="10">
        <f t="shared" si="105"/>
        <v>770.07194244604329</v>
      </c>
      <c r="BE49" s="10">
        <f t="shared" si="106"/>
        <v>545.46762589928073</v>
      </c>
      <c r="BF49" s="10">
        <f t="shared" si="107"/>
        <v>385.03597122302165</v>
      </c>
      <c r="BG49" s="1">
        <f t="shared" si="108"/>
        <v>1972.5</v>
      </c>
      <c r="BI49" s="26">
        <f t="shared" si="126"/>
        <v>11.49732620320855</v>
      </c>
      <c r="BJ49" s="20">
        <f t="shared" si="127"/>
        <v>4.2999999999999972</v>
      </c>
      <c r="BK49" s="20"/>
      <c r="BL49" s="1">
        <f t="shared" si="109"/>
        <v>1972.5</v>
      </c>
      <c r="BM49" s="10">
        <f t="shared" si="128"/>
        <v>5975.7437070938231</v>
      </c>
      <c r="BN49" s="10">
        <f t="shared" si="129"/>
        <v>3327.4027459954241</v>
      </c>
      <c r="BO49" s="10">
        <f t="shared" si="130"/>
        <v>2553.2723112128147</v>
      </c>
      <c r="BP49" s="10">
        <f t="shared" si="131"/>
        <v>3205.1716247139598</v>
      </c>
      <c r="BQ49" s="10">
        <f t="shared" si="132"/>
        <v>2145.8352402745995</v>
      </c>
      <c r="BR49" s="10">
        <f t="shared" si="133"/>
        <v>1792.7231121281468</v>
      </c>
      <c r="BS49" s="10">
        <f t="shared" si="134"/>
        <v>1521.0983981693364</v>
      </c>
      <c r="BT49" s="10">
        <f t="shared" si="135"/>
        <v>1290.217391304348</v>
      </c>
      <c r="BU49" s="10">
        <f t="shared" si="136"/>
        <v>1086.4988558352404</v>
      </c>
      <c r="BV49" s="10">
        <f t="shared" si="137"/>
        <v>882.78032036613297</v>
      </c>
      <c r="BW49" s="10">
        <f t="shared" si="138"/>
        <v>746.96796338672777</v>
      </c>
      <c r="BX49" s="10">
        <f t="shared" si="139"/>
        <v>543.24942791762021</v>
      </c>
      <c r="BY49" s="10">
        <f t="shared" si="140"/>
        <v>380.2745995423341</v>
      </c>
      <c r="BZ49" s="1">
        <f t="shared" si="110"/>
        <v>1972.5</v>
      </c>
      <c r="CB49" s="1">
        <f t="shared" si="111"/>
        <v>1972.5</v>
      </c>
      <c r="CC49" s="20">
        <f t="shared" si="141"/>
        <v>41.800141866168637</v>
      </c>
      <c r="CD49" s="20">
        <f t="shared" si="142"/>
        <v>23.184025628074441</v>
      </c>
      <c r="CE49" s="20">
        <f t="shared" si="143"/>
        <v>17.963836332443904</v>
      </c>
      <c r="CF49" s="20">
        <f t="shared" si="144"/>
        <v>25.730765693360169</v>
      </c>
      <c r="CG49" s="20">
        <f t="shared" si="145"/>
        <v>15.345660896245317</v>
      </c>
      <c r="CH49" s="20">
        <f t="shared" si="146"/>
        <v>14.699444567209</v>
      </c>
      <c r="CI49" s="20">
        <f t="shared" si="147"/>
        <v>13.806491094358869</v>
      </c>
      <c r="CJ49" s="20">
        <f t="shared" si="148"/>
        <v>12.585193316775035</v>
      </c>
      <c r="CK49" s="20">
        <f t="shared" si="149"/>
        <v>9.7020382893283088</v>
      </c>
      <c r="CL49" s="20">
        <f t="shared" si="150"/>
        <v>6.7367450551854935</v>
      </c>
      <c r="CM49" s="20">
        <f t="shared" si="151"/>
        <v>3.0002364436144027</v>
      </c>
      <c r="CN49" s="20">
        <f t="shared" si="152"/>
        <v>0.40665987793565378</v>
      </c>
      <c r="CO49" s="20">
        <f t="shared" si="153"/>
        <v>1.2366043789528565</v>
      </c>
      <c r="CR49" s="1">
        <f t="shared" si="113"/>
        <v>1972.5</v>
      </c>
      <c r="CT49" s="1">
        <f t="shared" si="114"/>
        <v>1972.5</v>
      </c>
      <c r="CU49" s="10">
        <f t="shared" si="115"/>
        <v>767.38609112709844</v>
      </c>
      <c r="CV49" s="10">
        <f t="shared" si="116"/>
        <v>323.74100719424473</v>
      </c>
      <c r="CW49" s="10">
        <f t="shared" si="117"/>
        <v>42.366107114308555</v>
      </c>
      <c r="CX49" s="10">
        <f t="shared" si="118"/>
        <v>28.776978417266189</v>
      </c>
      <c r="CY49" s="1">
        <f t="shared" si="119"/>
        <v>1972.5</v>
      </c>
      <c r="CZ49" s="10">
        <f t="shared" si="154"/>
        <v>503.43249427917635</v>
      </c>
      <c r="DA49" s="10">
        <f t="shared" si="155"/>
        <v>280.32036613272322</v>
      </c>
      <c r="DB49" s="10">
        <f t="shared" si="156"/>
        <v>46.910755148741423</v>
      </c>
      <c r="DC49" s="10">
        <f t="shared" si="157"/>
        <v>32.036613272311214</v>
      </c>
      <c r="DD49" s="1">
        <f t="shared" si="86"/>
        <v>1972.5</v>
      </c>
      <c r="DE49" s="10">
        <f t="shared" si="120"/>
        <v>340.59405940594064</v>
      </c>
      <c r="DF49" s="10">
        <f t="shared" si="121"/>
        <v>255.68862275449104</v>
      </c>
      <c r="DG49" s="10">
        <f t="shared" si="122"/>
        <v>287.93103448275861</v>
      </c>
      <c r="DH49" s="44">
        <f t="shared" si="123"/>
        <v>2.7442424242424241</v>
      </c>
      <c r="DI49" s="44"/>
      <c r="DJ49" s="10">
        <f t="shared" si="158"/>
        <v>324.57142857142856</v>
      </c>
      <c r="DK49" s="10">
        <f t="shared" si="159"/>
        <v>225.14285714285717</v>
      </c>
      <c r="DL49" s="10">
        <f t="shared" si="160"/>
        <v>257.35294117647061</v>
      </c>
      <c r="DM49" s="1">
        <f t="shared" si="87"/>
        <v>1972.5</v>
      </c>
      <c r="DN49" s="10">
        <f t="shared" si="161"/>
        <v>16.022630834512086</v>
      </c>
      <c r="DO49" s="10">
        <f t="shared" si="162"/>
        <v>30.545765611633868</v>
      </c>
      <c r="DP49" s="10">
        <f t="shared" si="163"/>
        <v>30.578093306287997</v>
      </c>
    </row>
    <row r="50" spans="1:120">
      <c r="A50" s="1">
        <f t="shared" si="164"/>
        <v>1973.5</v>
      </c>
      <c r="B50" s="20">
        <v>6.5</v>
      </c>
      <c r="C50" s="20">
        <v>10.6</v>
      </c>
      <c r="D50" s="20">
        <v>9.6999999999999993</v>
      </c>
      <c r="E50" s="20">
        <v>26.8</v>
      </c>
      <c r="F50" s="20">
        <v>15.6</v>
      </c>
      <c r="G50" s="20">
        <v>12.9</v>
      </c>
      <c r="H50" s="20">
        <v>11.2</v>
      </c>
      <c r="I50" s="20">
        <v>9.3000000000000007</v>
      </c>
      <c r="J50" s="20">
        <v>7.5</v>
      </c>
      <c r="K50" s="20">
        <v>5.8</v>
      </c>
      <c r="L50" s="20">
        <v>4.7</v>
      </c>
      <c r="M50" s="20">
        <v>3.5</v>
      </c>
      <c r="N50" s="20">
        <v>2.7</v>
      </c>
      <c r="O50" s="1">
        <v>1550</v>
      </c>
      <c r="P50" s="20">
        <f t="shared" si="88"/>
        <v>1847.4374255065554</v>
      </c>
      <c r="Q50" s="41">
        <f t="shared" si="124"/>
        <v>0</v>
      </c>
      <c r="R50" s="41">
        <f t="shared" si="74"/>
        <v>0</v>
      </c>
      <c r="S50" s="1">
        <f t="shared" si="89"/>
        <v>1973.5</v>
      </c>
      <c r="T50" s="62">
        <v>37</v>
      </c>
      <c r="U50" s="20">
        <f t="shared" si="90"/>
        <v>17.100000000000001</v>
      </c>
      <c r="V50" s="20">
        <f t="shared" si="91"/>
        <v>42.4</v>
      </c>
      <c r="W50" s="1">
        <f t="shared" si="92"/>
        <v>1973.5</v>
      </c>
      <c r="X50" s="20">
        <v>4.5</v>
      </c>
      <c r="Y50" s="20">
        <v>9.8000000000000007</v>
      </c>
      <c r="Z50" s="20">
        <v>9.3000000000000007</v>
      </c>
      <c r="AA50" s="20">
        <v>23.6</v>
      </c>
      <c r="AB50" s="20">
        <v>15.5</v>
      </c>
      <c r="AC50" s="20">
        <v>13.2</v>
      </c>
      <c r="AD50" s="20">
        <v>11.2</v>
      </c>
      <c r="AE50" s="20">
        <v>9.5</v>
      </c>
      <c r="AF50" s="20">
        <v>7.8</v>
      </c>
      <c r="AG50" s="20">
        <v>6.4</v>
      </c>
      <c r="AH50" s="20">
        <v>5.4</v>
      </c>
      <c r="AI50" s="20">
        <v>4.2</v>
      </c>
      <c r="AJ50" s="20">
        <v>3.2</v>
      </c>
      <c r="AK50" s="1">
        <v>1348</v>
      </c>
      <c r="AL50" s="1">
        <f t="shared" si="125"/>
        <v>1560.1851851851852</v>
      </c>
      <c r="AM50" s="1">
        <f t="shared" si="93"/>
        <v>1973.5</v>
      </c>
      <c r="AN50" s="1">
        <v>32.799999999999997</v>
      </c>
      <c r="AS50" s="1">
        <f t="shared" si="94"/>
        <v>1973.5</v>
      </c>
      <c r="AT50" s="10">
        <f t="shared" si="95"/>
        <v>12008.343265792611</v>
      </c>
      <c r="AU50" s="10">
        <f t="shared" si="96"/>
        <v>4895.7091775923718</v>
      </c>
      <c r="AV50" s="10">
        <f t="shared" si="97"/>
        <v>3584.0286054827166</v>
      </c>
      <c r="AW50" s="10">
        <f t="shared" si="98"/>
        <v>4951.132300357569</v>
      </c>
      <c r="AX50" s="10">
        <f t="shared" si="99"/>
        <v>2882.0023837902263</v>
      </c>
      <c r="AY50" s="10">
        <f t="shared" si="100"/>
        <v>2383.1942789034565</v>
      </c>
      <c r="AZ50" s="10">
        <f t="shared" si="101"/>
        <v>2069.1299165673418</v>
      </c>
      <c r="BA50" s="10">
        <f t="shared" si="102"/>
        <v>1718.1168057210966</v>
      </c>
      <c r="BB50" s="10">
        <f t="shared" si="103"/>
        <v>1385.5780691299165</v>
      </c>
      <c r="BC50" s="10">
        <f t="shared" si="104"/>
        <v>1071.5137067938019</v>
      </c>
      <c r="BD50" s="10">
        <f t="shared" si="105"/>
        <v>868.29558998808102</v>
      </c>
      <c r="BE50" s="10">
        <f t="shared" si="106"/>
        <v>646.60309892729435</v>
      </c>
      <c r="BF50" s="10">
        <f t="shared" si="107"/>
        <v>498.80810488676997</v>
      </c>
      <c r="BG50" s="1">
        <f t="shared" si="108"/>
        <v>1973.5</v>
      </c>
      <c r="BI50" s="26">
        <f t="shared" si="126"/>
        <v>11.35135135135136</v>
      </c>
      <c r="BJ50" s="20">
        <f t="shared" si="127"/>
        <v>4.2000000000000028</v>
      </c>
      <c r="BK50" s="20"/>
      <c r="BL50" s="1">
        <f t="shared" si="109"/>
        <v>1973.5</v>
      </c>
      <c r="BM50" s="10">
        <f t="shared" si="128"/>
        <v>7020.833333333333</v>
      </c>
      <c r="BN50" s="10">
        <f t="shared" si="129"/>
        <v>3822.4537037037039</v>
      </c>
      <c r="BO50" s="10">
        <f t="shared" si="130"/>
        <v>2901.9444444444448</v>
      </c>
      <c r="BP50" s="10">
        <f t="shared" si="131"/>
        <v>3682.0370370370374</v>
      </c>
      <c r="BQ50" s="10">
        <f t="shared" si="132"/>
        <v>2418.287037037037</v>
      </c>
      <c r="BR50" s="10">
        <f t="shared" si="133"/>
        <v>2059.4444444444443</v>
      </c>
      <c r="BS50" s="10">
        <f t="shared" si="134"/>
        <v>1747.4074074074072</v>
      </c>
      <c r="BT50" s="10">
        <f t="shared" si="135"/>
        <v>1482.1759259259261</v>
      </c>
      <c r="BU50" s="10">
        <f t="shared" si="136"/>
        <v>1216.9444444444443</v>
      </c>
      <c r="BV50" s="10">
        <f t="shared" si="137"/>
        <v>998.51851851851859</v>
      </c>
      <c r="BW50" s="10">
        <f t="shared" si="138"/>
        <v>842.50000000000011</v>
      </c>
      <c r="BX50" s="10">
        <f t="shared" si="139"/>
        <v>655.27777777777783</v>
      </c>
      <c r="BY50" s="10">
        <f t="shared" si="140"/>
        <v>499.2592592592593</v>
      </c>
      <c r="BZ50" s="1">
        <f t="shared" si="110"/>
        <v>1973.5</v>
      </c>
      <c r="CB50" s="1">
        <f t="shared" si="111"/>
        <v>1973.5</v>
      </c>
      <c r="CC50" s="20">
        <f t="shared" si="141"/>
        <v>41.533705541770068</v>
      </c>
      <c r="CD50" s="20">
        <f t="shared" si="142"/>
        <v>21.922369874439255</v>
      </c>
      <c r="CE50" s="20">
        <f t="shared" si="143"/>
        <v>19.031214203894582</v>
      </c>
      <c r="CF50" s="20">
        <f t="shared" si="144"/>
        <v>25.632424793594748</v>
      </c>
      <c r="CG50" s="20">
        <f t="shared" si="145"/>
        <v>16.090040360873694</v>
      </c>
      <c r="CH50" s="20">
        <f t="shared" si="146"/>
        <v>13.584701730988307</v>
      </c>
      <c r="CI50" s="20">
        <f t="shared" si="147"/>
        <v>15.548685782556749</v>
      </c>
      <c r="CJ50" s="20">
        <f t="shared" si="148"/>
        <v>13.732528487557966</v>
      </c>
      <c r="CK50" s="20">
        <f t="shared" si="149"/>
        <v>12.17063321385902</v>
      </c>
      <c r="CL50" s="20">
        <f t="shared" si="150"/>
        <v>6.8123429324763896</v>
      </c>
      <c r="CM50" s="20">
        <f t="shared" si="151"/>
        <v>2.9708304735758242</v>
      </c>
      <c r="CN50" s="20">
        <f t="shared" si="152"/>
        <v>-1.3415770609319144</v>
      </c>
      <c r="CO50" s="20">
        <f t="shared" si="153"/>
        <v>-9.0446479932746848E-2</v>
      </c>
      <c r="CR50" s="1">
        <f t="shared" si="113"/>
        <v>1973.5</v>
      </c>
      <c r="CT50" s="1">
        <f t="shared" si="114"/>
        <v>1973.5</v>
      </c>
      <c r="CU50" s="10">
        <f t="shared" si="115"/>
        <v>774.7318235995233</v>
      </c>
      <c r="CV50" s="10">
        <f t="shared" si="116"/>
        <v>315.85220500595949</v>
      </c>
      <c r="CW50" s="10">
        <f t="shared" si="117"/>
        <v>43.305522447357966</v>
      </c>
      <c r="CX50" s="10">
        <f t="shared" si="118"/>
        <v>32.181168057210961</v>
      </c>
      <c r="CY50" s="1">
        <f t="shared" si="119"/>
        <v>1973.5</v>
      </c>
      <c r="CZ50" s="10">
        <f t="shared" si="154"/>
        <v>520.83333333333326</v>
      </c>
      <c r="DA50" s="10">
        <f t="shared" si="155"/>
        <v>283.56481481481484</v>
      </c>
      <c r="DB50" s="10">
        <f t="shared" si="156"/>
        <v>49.382716049382715</v>
      </c>
      <c r="DC50" s="10">
        <f t="shared" si="157"/>
        <v>37.037037037037038</v>
      </c>
      <c r="DD50" s="1">
        <f t="shared" si="86"/>
        <v>1973.5</v>
      </c>
      <c r="DE50" s="10">
        <f t="shared" si="120"/>
        <v>333.65853658536588</v>
      </c>
      <c r="DF50" s="10">
        <f t="shared" si="121"/>
        <v>252.38095238095238</v>
      </c>
      <c r="DG50" s="10">
        <f t="shared" si="122"/>
        <v>270.96774193548384</v>
      </c>
      <c r="DH50" s="44">
        <f t="shared" si="123"/>
        <v>2.7065868263473059</v>
      </c>
      <c r="DI50" s="44"/>
      <c r="DJ50" s="10">
        <f t="shared" si="158"/>
        <v>330.63583815028898</v>
      </c>
      <c r="DK50" s="10">
        <f t="shared" si="159"/>
        <v>226.0115606936416</v>
      </c>
      <c r="DL50" s="10">
        <f t="shared" si="160"/>
        <v>233.78378378378378</v>
      </c>
      <c r="DM50" s="1">
        <f t="shared" si="87"/>
        <v>1973.5</v>
      </c>
      <c r="DN50" s="10">
        <f t="shared" si="161"/>
        <v>3.0226984350769044</v>
      </c>
      <c r="DO50" s="10">
        <f t="shared" si="162"/>
        <v>26.369391687310781</v>
      </c>
      <c r="DP50" s="10">
        <f t="shared" si="163"/>
        <v>37.183958151700068</v>
      </c>
    </row>
    <row r="51" spans="1:120">
      <c r="A51" s="1">
        <f t="shared" si="164"/>
        <v>1974.5</v>
      </c>
      <c r="B51" s="20">
        <v>6.2</v>
      </c>
      <c r="C51" s="20">
        <v>10.6</v>
      </c>
      <c r="D51" s="20">
        <v>9.8000000000000007</v>
      </c>
      <c r="E51" s="20">
        <v>26.6</v>
      </c>
      <c r="F51" s="20">
        <v>15.8</v>
      </c>
      <c r="G51" s="20">
        <v>13.1</v>
      </c>
      <c r="H51" s="20">
        <v>11</v>
      </c>
      <c r="I51" s="20">
        <v>9.3000000000000007</v>
      </c>
      <c r="J51" s="20">
        <v>7.6</v>
      </c>
      <c r="K51" s="20">
        <v>5.8</v>
      </c>
      <c r="L51" s="20">
        <v>4.5999999999999996</v>
      </c>
      <c r="M51" s="20">
        <v>3.6</v>
      </c>
      <c r="N51" s="20">
        <v>2.6</v>
      </c>
      <c r="O51" s="1">
        <v>1913</v>
      </c>
      <c r="P51" s="20">
        <f t="shared" si="88"/>
        <v>2266.5876777251187</v>
      </c>
      <c r="Q51" s="41">
        <f t="shared" si="124"/>
        <v>0</v>
      </c>
      <c r="R51" s="41">
        <f t="shared" si="74"/>
        <v>0</v>
      </c>
      <c r="S51" s="1">
        <f t="shared" si="89"/>
        <v>1974.5</v>
      </c>
      <c r="T51" s="62">
        <v>37.1</v>
      </c>
      <c r="U51" s="20">
        <f t="shared" si="90"/>
        <v>16.8</v>
      </c>
      <c r="V51" s="20">
        <f t="shared" si="91"/>
        <v>42.400000000000006</v>
      </c>
      <c r="W51" s="1">
        <f t="shared" si="92"/>
        <v>1974.5</v>
      </c>
      <c r="X51" s="20">
        <v>4.5</v>
      </c>
      <c r="Y51" s="20">
        <v>9.6999999999999993</v>
      </c>
      <c r="Z51" s="20">
        <v>9.5</v>
      </c>
      <c r="AA51" s="20">
        <v>23.2</v>
      </c>
      <c r="AB51" s="20">
        <v>15.8</v>
      </c>
      <c r="AC51" s="20">
        <v>13.2</v>
      </c>
      <c r="AD51" s="20">
        <v>11.4</v>
      </c>
      <c r="AE51" s="20">
        <v>9.4</v>
      </c>
      <c r="AF51" s="20">
        <v>7.8</v>
      </c>
      <c r="AG51" s="20">
        <v>6.4</v>
      </c>
      <c r="AH51" s="20">
        <v>5.3</v>
      </c>
      <c r="AI51" s="20">
        <v>4.4000000000000004</v>
      </c>
      <c r="AJ51" s="20">
        <v>3.1</v>
      </c>
      <c r="AK51" s="1">
        <v>1604</v>
      </c>
      <c r="AL51" s="1">
        <f t="shared" si="125"/>
        <v>1867.2875436554136</v>
      </c>
      <c r="AM51" s="1">
        <f t="shared" si="93"/>
        <v>1974.5</v>
      </c>
      <c r="AN51" s="1">
        <v>32.4</v>
      </c>
      <c r="AS51" s="1">
        <f t="shared" si="94"/>
        <v>1974.5</v>
      </c>
      <c r="AT51" s="10">
        <f t="shared" si="95"/>
        <v>14052.843601895736</v>
      </c>
      <c r="AU51" s="10">
        <f t="shared" si="96"/>
        <v>6006.4573459715648</v>
      </c>
      <c r="AV51" s="10">
        <f t="shared" si="97"/>
        <v>4442.5118483412325</v>
      </c>
      <c r="AW51" s="10">
        <f t="shared" si="98"/>
        <v>6029.1232227488154</v>
      </c>
      <c r="AX51" s="10">
        <f t="shared" si="99"/>
        <v>3581.2085308056871</v>
      </c>
      <c r="AY51" s="10">
        <f t="shared" si="100"/>
        <v>2969.2298578199056</v>
      </c>
      <c r="AZ51" s="10">
        <f t="shared" si="101"/>
        <v>2493.2464454976307</v>
      </c>
      <c r="BA51" s="10">
        <f t="shared" si="102"/>
        <v>2107.9265402843603</v>
      </c>
      <c r="BB51" s="10">
        <f t="shared" si="103"/>
        <v>1722.6066350710903</v>
      </c>
      <c r="BC51" s="10">
        <f t="shared" si="104"/>
        <v>1314.6208530805688</v>
      </c>
      <c r="BD51" s="10">
        <f t="shared" si="105"/>
        <v>1042.6303317535546</v>
      </c>
      <c r="BE51" s="10">
        <f t="shared" si="106"/>
        <v>815.97156398104289</v>
      </c>
      <c r="BF51" s="10">
        <f t="shared" si="107"/>
        <v>589.31279620853081</v>
      </c>
      <c r="BG51" s="1">
        <f t="shared" si="108"/>
        <v>1974.5</v>
      </c>
      <c r="BI51" s="26">
        <f t="shared" si="126"/>
        <v>12.668463611859845</v>
      </c>
      <c r="BJ51" s="20">
        <f t="shared" si="127"/>
        <v>4.7000000000000028</v>
      </c>
      <c r="BK51" s="20"/>
      <c r="BL51" s="1">
        <f t="shared" si="109"/>
        <v>1974.5</v>
      </c>
      <c r="BM51" s="10">
        <f t="shared" si="128"/>
        <v>8402.7939464493611</v>
      </c>
      <c r="BN51" s="10">
        <f t="shared" si="129"/>
        <v>4528.1722933643778</v>
      </c>
      <c r="BO51" s="10">
        <f t="shared" si="130"/>
        <v>3547.8463329452857</v>
      </c>
      <c r="BP51" s="10">
        <f t="shared" si="131"/>
        <v>4332.1071012805596</v>
      </c>
      <c r="BQ51" s="10">
        <f t="shared" si="132"/>
        <v>2950.3143189755533</v>
      </c>
      <c r="BR51" s="10">
        <f t="shared" si="133"/>
        <v>2464.819557625146</v>
      </c>
      <c r="BS51" s="10">
        <f t="shared" si="134"/>
        <v>2128.7077997671713</v>
      </c>
      <c r="BT51" s="10">
        <f t="shared" si="135"/>
        <v>1755.2502910360888</v>
      </c>
      <c r="BU51" s="10">
        <f t="shared" si="136"/>
        <v>1456.4842840512226</v>
      </c>
      <c r="BV51" s="10">
        <f t="shared" si="137"/>
        <v>1195.0640279394647</v>
      </c>
      <c r="BW51" s="10">
        <f t="shared" si="138"/>
        <v>989.66239813736911</v>
      </c>
      <c r="BX51" s="10">
        <f t="shared" si="139"/>
        <v>821.606519208382</v>
      </c>
      <c r="BY51" s="10">
        <f t="shared" si="140"/>
        <v>578.85913853317822</v>
      </c>
      <c r="BZ51" s="1">
        <f t="shared" si="110"/>
        <v>1974.5</v>
      </c>
      <c r="CB51" s="1">
        <f t="shared" si="111"/>
        <v>1974.5</v>
      </c>
      <c r="CC51" s="20">
        <f t="shared" si="141"/>
        <v>40.205739247565383</v>
      </c>
      <c r="CD51" s="20">
        <f t="shared" si="142"/>
        <v>24.611596611081392</v>
      </c>
      <c r="CE51" s="20">
        <f t="shared" si="143"/>
        <v>20.138731103891182</v>
      </c>
      <c r="CF51" s="20">
        <f t="shared" si="144"/>
        <v>28.146980228653337</v>
      </c>
      <c r="CG51" s="20">
        <f t="shared" si="145"/>
        <v>17.616796296645635</v>
      </c>
      <c r="CH51" s="20">
        <f t="shared" si="146"/>
        <v>16.987916879062784</v>
      </c>
      <c r="CI51" s="20">
        <f t="shared" si="147"/>
        <v>14.621043434705493</v>
      </c>
      <c r="CJ51" s="20">
        <f t="shared" si="148"/>
        <v>16.730955396609566</v>
      </c>
      <c r="CK51" s="20">
        <f t="shared" si="149"/>
        <v>15.448817251820527</v>
      </c>
      <c r="CL51" s="20">
        <f t="shared" si="150"/>
        <v>9.0943959135400139</v>
      </c>
      <c r="CM51" s="20">
        <f t="shared" si="151"/>
        <v>5.0802218200482478</v>
      </c>
      <c r="CN51" s="20">
        <f t="shared" si="152"/>
        <v>-0.69058230409975663</v>
      </c>
      <c r="CO51" s="20">
        <f t="shared" si="153"/>
        <v>1.7738725075390214</v>
      </c>
      <c r="CR51" s="1">
        <f t="shared" si="113"/>
        <v>1974.5</v>
      </c>
      <c r="CT51" s="1">
        <f t="shared" si="114"/>
        <v>1974.5</v>
      </c>
      <c r="CU51" s="10">
        <f t="shared" si="115"/>
        <v>734.59715639810429</v>
      </c>
      <c r="CV51" s="10">
        <f t="shared" si="116"/>
        <v>313.9810426540285</v>
      </c>
      <c r="CW51" s="10">
        <f t="shared" si="117"/>
        <v>42.654028436018962</v>
      </c>
      <c r="CX51" s="10">
        <f t="shared" si="118"/>
        <v>30.805687203791468</v>
      </c>
      <c r="CY51" s="1">
        <f t="shared" si="119"/>
        <v>1974.5</v>
      </c>
      <c r="CZ51" s="10">
        <f t="shared" si="154"/>
        <v>523.86495925494773</v>
      </c>
      <c r="DA51" s="10">
        <f t="shared" si="155"/>
        <v>282.30500582072182</v>
      </c>
      <c r="DB51" s="10">
        <f t="shared" si="156"/>
        <v>49.670159099728373</v>
      </c>
      <c r="DC51" s="10">
        <f t="shared" si="157"/>
        <v>36.088474970896399</v>
      </c>
      <c r="DD51" s="1">
        <f t="shared" si="86"/>
        <v>1974.5</v>
      </c>
      <c r="DE51" s="10">
        <f t="shared" si="120"/>
        <v>331.0344827586207</v>
      </c>
      <c r="DF51" s="10">
        <f t="shared" si="121"/>
        <v>250.88757396449711</v>
      </c>
      <c r="DG51" s="10">
        <f t="shared" si="122"/>
        <v>272.58064516129031</v>
      </c>
      <c r="DH51" s="44">
        <f t="shared" si="123"/>
        <v>2.737349397590362</v>
      </c>
      <c r="DI51" s="44"/>
      <c r="DJ51" s="10">
        <f t="shared" si="158"/>
        <v>330.23255813953489</v>
      </c>
      <c r="DK51" s="10">
        <f t="shared" si="159"/>
        <v>226.74418604651163</v>
      </c>
      <c r="DL51" s="10">
        <f t="shared" si="160"/>
        <v>229.33333333333334</v>
      </c>
      <c r="DM51" s="1">
        <f t="shared" si="87"/>
        <v>1974.5</v>
      </c>
      <c r="DN51" s="10">
        <f t="shared" si="161"/>
        <v>0.80192461908580981</v>
      </c>
      <c r="DO51" s="10">
        <f t="shared" si="162"/>
        <v>24.143387917985478</v>
      </c>
      <c r="DP51" s="10">
        <f t="shared" si="163"/>
        <v>43.247311827956963</v>
      </c>
    </row>
    <row r="52" spans="1:120">
      <c r="A52" s="25">
        <f t="shared" si="164"/>
        <v>1975.5</v>
      </c>
      <c r="B52" s="20">
        <v>5.6</v>
      </c>
      <c r="C52" s="20">
        <v>10.4</v>
      </c>
      <c r="D52" s="20">
        <v>9.8000000000000007</v>
      </c>
      <c r="E52" s="20">
        <v>25.8</v>
      </c>
      <c r="F52" s="20">
        <v>16.100000000000001</v>
      </c>
      <c r="G52" s="20">
        <v>13.1</v>
      </c>
      <c r="H52" s="20">
        <v>11.4</v>
      </c>
      <c r="I52" s="20">
        <v>9.3000000000000007</v>
      </c>
      <c r="J52" s="20">
        <v>7.6</v>
      </c>
      <c r="K52" s="20">
        <v>5.9</v>
      </c>
      <c r="L52" s="20">
        <v>4.5999999999999996</v>
      </c>
      <c r="M52" s="20">
        <v>3.6</v>
      </c>
      <c r="N52" s="20">
        <v>2.6</v>
      </c>
      <c r="O52" s="1">
        <v>2319</v>
      </c>
      <c r="P52" s="20">
        <f t="shared" si="88"/>
        <v>2747.6303317535549</v>
      </c>
      <c r="Q52" s="41">
        <f t="shared" si="124"/>
        <v>0</v>
      </c>
      <c r="R52" s="41">
        <f t="shared" si="74"/>
        <v>0</v>
      </c>
      <c r="S52" s="1">
        <f t="shared" si="89"/>
        <v>1975.5</v>
      </c>
      <c r="T52" s="62">
        <v>36.6</v>
      </c>
      <c r="U52" s="20">
        <f t="shared" si="90"/>
        <v>16</v>
      </c>
      <c r="V52" s="20">
        <f t="shared" si="91"/>
        <v>41.900000000000006</v>
      </c>
      <c r="W52" s="1">
        <f t="shared" si="92"/>
        <v>1975.5</v>
      </c>
      <c r="X52" s="20">
        <v>3.6</v>
      </c>
      <c r="Y52" s="20">
        <v>9.4</v>
      </c>
      <c r="Z52" s="20">
        <v>9.3000000000000007</v>
      </c>
      <c r="AA52" s="20">
        <v>22.3</v>
      </c>
      <c r="AB52" s="20">
        <v>15.8</v>
      </c>
      <c r="AC52" s="20">
        <v>13.4</v>
      </c>
      <c r="AD52" s="20">
        <v>11.4</v>
      </c>
      <c r="AE52" s="20">
        <v>9.6999999999999993</v>
      </c>
      <c r="AF52" s="20">
        <v>7.9</v>
      </c>
      <c r="AG52" s="20">
        <v>6.5</v>
      </c>
      <c r="AH52" s="20">
        <v>5.4</v>
      </c>
      <c r="AI52" s="20">
        <v>4.4000000000000004</v>
      </c>
      <c r="AJ52" s="20">
        <v>3.2</v>
      </c>
      <c r="AK52" s="1">
        <v>1927</v>
      </c>
      <c r="AL52" s="1">
        <f t="shared" si="125"/>
        <v>2192.26393629124</v>
      </c>
      <c r="AM52" s="25">
        <f t="shared" si="93"/>
        <v>1975.5</v>
      </c>
      <c r="AN52" s="1">
        <v>31.5</v>
      </c>
      <c r="AS52" s="25">
        <f t="shared" si="94"/>
        <v>1975.5</v>
      </c>
      <c r="AT52" s="10">
        <f t="shared" si="95"/>
        <v>15386.729857819906</v>
      </c>
      <c r="AU52" s="10">
        <f t="shared" si="96"/>
        <v>7143.8388625592434</v>
      </c>
      <c r="AV52" s="10">
        <f t="shared" si="97"/>
        <v>5385.355450236967</v>
      </c>
      <c r="AW52" s="10">
        <f t="shared" si="98"/>
        <v>7088.8862559241716</v>
      </c>
      <c r="AX52" s="10">
        <f t="shared" si="99"/>
        <v>4423.6848341232235</v>
      </c>
      <c r="AY52" s="10">
        <f t="shared" si="100"/>
        <v>3599.3957345971567</v>
      </c>
      <c r="AZ52" s="10">
        <f t="shared" si="101"/>
        <v>3132.2985781990524</v>
      </c>
      <c r="BA52" s="10">
        <f t="shared" si="102"/>
        <v>2555.2962085308063</v>
      </c>
      <c r="BB52" s="10">
        <f t="shared" si="103"/>
        <v>2088.1990521327016</v>
      </c>
      <c r="BC52" s="10">
        <f t="shared" si="104"/>
        <v>1621.1018957345973</v>
      </c>
      <c r="BD52" s="10">
        <f t="shared" si="105"/>
        <v>1263.909952606635</v>
      </c>
      <c r="BE52" s="10">
        <f t="shared" si="106"/>
        <v>989.14691943127991</v>
      </c>
      <c r="BF52" s="10">
        <f t="shared" si="107"/>
        <v>714.38388625592438</v>
      </c>
      <c r="BG52" s="25">
        <f t="shared" si="108"/>
        <v>1975.5</v>
      </c>
      <c r="BI52" s="26">
        <f t="shared" si="126"/>
        <v>13.934426229508199</v>
      </c>
      <c r="BJ52" s="20">
        <f t="shared" si="127"/>
        <v>5.1000000000000014</v>
      </c>
      <c r="BK52" s="20"/>
      <c r="BL52" s="25">
        <f t="shared" si="109"/>
        <v>1975.5</v>
      </c>
      <c r="BM52" s="10">
        <f t="shared" si="128"/>
        <v>7892.1501706484651</v>
      </c>
      <c r="BN52" s="10">
        <f t="shared" si="129"/>
        <v>5151.8202502844142</v>
      </c>
      <c r="BO52" s="10">
        <f t="shared" si="130"/>
        <v>4077.6109215017073</v>
      </c>
      <c r="BP52" s="10">
        <f t="shared" si="131"/>
        <v>4888.7485779294657</v>
      </c>
      <c r="BQ52" s="10">
        <f t="shared" si="132"/>
        <v>3463.7770193401593</v>
      </c>
      <c r="BR52" s="10">
        <f t="shared" si="133"/>
        <v>2937.6336746302613</v>
      </c>
      <c r="BS52" s="10">
        <f t="shared" si="134"/>
        <v>2499.1808873720138</v>
      </c>
      <c r="BT52" s="10">
        <f t="shared" si="135"/>
        <v>2126.4960182025025</v>
      </c>
      <c r="BU52" s="10">
        <f t="shared" si="136"/>
        <v>1731.8885096700797</v>
      </c>
      <c r="BV52" s="10">
        <f t="shared" si="137"/>
        <v>1424.9715585893059</v>
      </c>
      <c r="BW52" s="10">
        <f t="shared" si="138"/>
        <v>1183.8225255972698</v>
      </c>
      <c r="BX52" s="10">
        <f t="shared" si="139"/>
        <v>964.59613196814564</v>
      </c>
      <c r="BY52" s="10">
        <f t="shared" si="140"/>
        <v>701.52445961319677</v>
      </c>
      <c r="BZ52" s="25">
        <f t="shared" si="110"/>
        <v>1975.5</v>
      </c>
      <c r="CB52" s="25">
        <f t="shared" si="111"/>
        <v>1975.5</v>
      </c>
      <c r="CC52" s="20">
        <f t="shared" si="141"/>
        <v>48.708073492058581</v>
      </c>
      <c r="CD52" s="20">
        <f t="shared" si="142"/>
        <v>27.884428114902899</v>
      </c>
      <c r="CE52" s="20">
        <f t="shared" si="143"/>
        <v>24.283346583515044</v>
      </c>
      <c r="CF52" s="20">
        <f t="shared" si="144"/>
        <v>31.036436452285493</v>
      </c>
      <c r="CG52" s="20">
        <f t="shared" si="145"/>
        <v>21.699281272901043</v>
      </c>
      <c r="CH52" s="20">
        <f t="shared" si="146"/>
        <v>18.385365454709014</v>
      </c>
      <c r="CI52" s="20">
        <f t="shared" si="147"/>
        <v>20.212558765424468</v>
      </c>
      <c r="CJ52" s="20">
        <f t="shared" si="148"/>
        <v>16.780840862862114</v>
      </c>
      <c r="CK52" s="20">
        <f t="shared" si="149"/>
        <v>17.063054506164914</v>
      </c>
      <c r="CL52" s="20">
        <f t="shared" si="150"/>
        <v>12.098581690721886</v>
      </c>
      <c r="CM52" s="20">
        <f t="shared" si="151"/>
        <v>6.3364820289765316</v>
      </c>
      <c r="CN52" s="20">
        <f t="shared" si="152"/>
        <v>2.4820162688521537</v>
      </c>
      <c r="CO52" s="20">
        <f t="shared" si="153"/>
        <v>1.800072326676303</v>
      </c>
      <c r="CR52" s="25">
        <f t="shared" si="113"/>
        <v>1975.5</v>
      </c>
      <c r="CT52" s="25">
        <f t="shared" si="114"/>
        <v>1975.5</v>
      </c>
      <c r="CU52" s="10">
        <f t="shared" si="115"/>
        <v>663.50710900473939</v>
      </c>
      <c r="CV52" s="10">
        <f t="shared" si="116"/>
        <v>308.05687203791479</v>
      </c>
      <c r="CW52" s="10">
        <f t="shared" si="117"/>
        <v>42.654028436018962</v>
      </c>
      <c r="CX52" s="10">
        <f t="shared" si="118"/>
        <v>30.805687203791482</v>
      </c>
      <c r="CY52" s="25">
        <f t="shared" si="119"/>
        <v>1975.5</v>
      </c>
      <c r="CZ52" s="10">
        <f t="shared" si="154"/>
        <v>409.55631399317411</v>
      </c>
      <c r="DA52" s="10">
        <f t="shared" si="155"/>
        <v>267.34926052332196</v>
      </c>
      <c r="DB52" s="10">
        <f t="shared" si="156"/>
        <v>49.298445202882057</v>
      </c>
      <c r="DC52" s="10">
        <f t="shared" si="157"/>
        <v>36.405005688282138</v>
      </c>
      <c r="DD52" s="25">
        <f t="shared" si="86"/>
        <v>1975.5</v>
      </c>
      <c r="DE52" s="46">
        <f t="shared" si="120"/>
        <v>309.17874396135261</v>
      </c>
      <c r="DF52" s="9">
        <f t="shared" si="121"/>
        <v>247.92899408284032</v>
      </c>
      <c r="DG52" s="9">
        <f t="shared" si="122"/>
        <v>272.58064516129031</v>
      </c>
      <c r="DH52" s="47">
        <f t="shared" si="123"/>
        <v>2.7544910179640727</v>
      </c>
      <c r="DI52" s="47"/>
      <c r="DJ52" s="9">
        <f t="shared" si="158"/>
        <v>295.45454545454544</v>
      </c>
      <c r="DK52" s="9">
        <f t="shared" si="159"/>
        <v>216.47727272727272</v>
      </c>
      <c r="DL52" s="10">
        <f t="shared" si="160"/>
        <v>231.57894736842107</v>
      </c>
      <c r="DM52" s="1">
        <f t="shared" si="87"/>
        <v>1975.5</v>
      </c>
      <c r="DN52" s="10">
        <f t="shared" si="161"/>
        <v>13.72419850680717</v>
      </c>
      <c r="DO52" s="10">
        <f t="shared" si="162"/>
        <v>31.451721355567599</v>
      </c>
      <c r="DP52" s="10">
        <f t="shared" si="163"/>
        <v>41.001697792869237</v>
      </c>
    </row>
    <row r="53" spans="1:120">
      <c r="A53" s="29">
        <v>1975.5</v>
      </c>
      <c r="B53" s="4">
        <v>5.7</v>
      </c>
      <c r="C53" s="4">
        <v>10.7</v>
      </c>
      <c r="D53" s="4">
        <v>9.8000000000000007</v>
      </c>
      <c r="E53" s="4">
        <v>26.2</v>
      </c>
      <c r="F53" s="4">
        <v>16.100000000000001</v>
      </c>
      <c r="G53" s="4">
        <v>13.2</v>
      </c>
      <c r="H53" s="4">
        <v>11.5</v>
      </c>
      <c r="I53" s="4">
        <v>9.1999999999999993</v>
      </c>
      <c r="J53" s="4">
        <v>7.5</v>
      </c>
      <c r="K53" s="4">
        <v>5.8</v>
      </c>
      <c r="L53" s="4">
        <v>4.5</v>
      </c>
      <c r="M53" s="4">
        <v>3.5</v>
      </c>
      <c r="N53" s="4">
        <v>2.5</v>
      </c>
      <c r="O53" s="4">
        <v>2371</v>
      </c>
      <c r="P53" s="4">
        <v>2869</v>
      </c>
      <c r="Q53" s="41">
        <f t="shared" si="124"/>
        <v>0</v>
      </c>
      <c r="R53" s="41">
        <f t="shared" si="74"/>
        <v>0</v>
      </c>
      <c r="S53" s="1">
        <f t="shared" si="89"/>
        <v>1975.5</v>
      </c>
      <c r="T53" s="63">
        <v>37.299999999999997</v>
      </c>
      <c r="U53" s="20">
        <f t="shared" si="90"/>
        <v>16.399999999999999</v>
      </c>
      <c r="V53" s="20">
        <f t="shared" si="91"/>
        <v>42.3</v>
      </c>
      <c r="W53" s="1">
        <f t="shared" si="92"/>
        <v>1975.5</v>
      </c>
      <c r="X53" s="22">
        <v>3.9</v>
      </c>
      <c r="Y53" s="22">
        <v>9.6999999999999993</v>
      </c>
      <c r="Z53" s="22">
        <v>9.5</v>
      </c>
      <c r="AA53" s="22">
        <v>23.1</v>
      </c>
      <c r="AB53" s="22">
        <v>15.8</v>
      </c>
      <c r="AC53" s="22">
        <v>13.5</v>
      </c>
      <c r="AD53" s="22">
        <v>11.4</v>
      </c>
      <c r="AE53" s="22">
        <v>9.5</v>
      </c>
      <c r="AF53" s="22">
        <v>7.7</v>
      </c>
      <c r="AG53" s="22">
        <v>6.3</v>
      </c>
      <c r="AH53" s="22">
        <v>5.3</v>
      </c>
      <c r="AI53" s="22">
        <v>4.2</v>
      </c>
      <c r="AJ53" s="22">
        <v>3.2</v>
      </c>
      <c r="AK53" s="4">
        <v>1974</v>
      </c>
      <c r="AL53" s="4">
        <v>2305</v>
      </c>
      <c r="AM53" s="29">
        <f t="shared" si="93"/>
        <v>1975.5</v>
      </c>
      <c r="AN53" s="4">
        <v>32.6</v>
      </c>
      <c r="AO53" s="4"/>
      <c r="AP53" s="4"/>
      <c r="AQ53" s="4"/>
      <c r="AR53" s="4"/>
      <c r="AS53" s="37">
        <f t="shared" si="94"/>
        <v>1975.5</v>
      </c>
      <c r="AT53" s="38">
        <f t="shared" si="95"/>
        <v>16353.300000000001</v>
      </c>
      <c r="AU53" s="38">
        <f t="shared" si="96"/>
        <v>7674.5749999999998</v>
      </c>
      <c r="AV53" s="38">
        <f t="shared" si="97"/>
        <v>5623.2400000000007</v>
      </c>
      <c r="AW53" s="38">
        <f t="shared" si="98"/>
        <v>7516.78</v>
      </c>
      <c r="AX53" s="38">
        <f t="shared" si="99"/>
        <v>4619.0899999999992</v>
      </c>
      <c r="AY53" s="38">
        <f t="shared" si="100"/>
        <v>3787.08</v>
      </c>
      <c r="AZ53" s="38">
        <f t="shared" si="101"/>
        <v>3299.35</v>
      </c>
      <c r="BA53" s="38">
        <f t="shared" si="102"/>
        <v>2639.4799999999996</v>
      </c>
      <c r="BB53" s="38">
        <f t="shared" si="103"/>
        <v>2151.7499999999995</v>
      </c>
      <c r="BC53" s="38">
        <f t="shared" si="104"/>
        <v>1664.0199999999998</v>
      </c>
      <c r="BD53" s="38">
        <f t="shared" si="105"/>
        <v>1291.0499999999997</v>
      </c>
      <c r="BE53" s="38">
        <f t="shared" si="106"/>
        <v>1004.15</v>
      </c>
      <c r="BF53" s="38">
        <f t="shared" si="107"/>
        <v>717.25</v>
      </c>
      <c r="BG53" s="37">
        <f t="shared" si="108"/>
        <v>1975.5</v>
      </c>
      <c r="BH53" s="4"/>
      <c r="BI53" s="39">
        <f t="shared" si="126"/>
        <v>12.600536193029479</v>
      </c>
      <c r="BJ53" s="22">
        <f t="shared" si="127"/>
        <v>4.6999999999999957</v>
      </c>
      <c r="BK53" s="22"/>
      <c r="BL53" s="37">
        <f t="shared" si="109"/>
        <v>1975.5</v>
      </c>
      <c r="BM53" s="38">
        <f t="shared" si="128"/>
        <v>8989.5</v>
      </c>
      <c r="BN53" s="38">
        <f t="shared" si="129"/>
        <v>5589.6249999999991</v>
      </c>
      <c r="BO53" s="38">
        <f t="shared" si="130"/>
        <v>4379.5</v>
      </c>
      <c r="BP53" s="38">
        <f t="shared" si="131"/>
        <v>5324.55</v>
      </c>
      <c r="BQ53" s="38">
        <f t="shared" si="132"/>
        <v>3641.8999999999996</v>
      </c>
      <c r="BR53" s="38">
        <f t="shared" si="133"/>
        <v>3111.75</v>
      </c>
      <c r="BS53" s="38">
        <f t="shared" si="134"/>
        <v>2627.7</v>
      </c>
      <c r="BT53" s="38">
        <f t="shared" si="135"/>
        <v>2189.75</v>
      </c>
      <c r="BU53" s="38">
        <f t="shared" si="136"/>
        <v>1774.8499999999997</v>
      </c>
      <c r="BV53" s="38">
        <f t="shared" si="137"/>
        <v>1452.1499999999999</v>
      </c>
      <c r="BW53" s="38">
        <f t="shared" si="138"/>
        <v>1221.6499999999999</v>
      </c>
      <c r="BX53" s="38">
        <f t="shared" si="139"/>
        <v>968.1</v>
      </c>
      <c r="BY53" s="38">
        <f t="shared" si="140"/>
        <v>737.6</v>
      </c>
      <c r="BZ53" s="37">
        <f t="shared" si="110"/>
        <v>1975.5</v>
      </c>
      <c r="CA53" s="4"/>
      <c r="CB53" s="37">
        <f t="shared" si="111"/>
        <v>1975.5</v>
      </c>
      <c r="CC53" s="22">
        <f t="shared" si="141"/>
        <v>45.02944359853975</v>
      </c>
      <c r="CD53" s="22">
        <f t="shared" si="142"/>
        <v>27.166976672975384</v>
      </c>
      <c r="CE53" s="22">
        <f t="shared" si="143"/>
        <v>22.117853764022176</v>
      </c>
      <c r="CF53" s="22">
        <f t="shared" si="144"/>
        <v>29.164482664119468</v>
      </c>
      <c r="CG53" s="22">
        <f t="shared" si="145"/>
        <v>21.155465686964309</v>
      </c>
      <c r="CH53" s="22">
        <f t="shared" si="146"/>
        <v>17.832472511803289</v>
      </c>
      <c r="CI53" s="22">
        <f t="shared" si="147"/>
        <v>20.357040023034845</v>
      </c>
      <c r="CJ53" s="22">
        <f t="shared" si="148"/>
        <v>17.038583357327944</v>
      </c>
      <c r="CK53" s="22">
        <f t="shared" si="149"/>
        <v>17.515975368885787</v>
      </c>
      <c r="CL53" s="22">
        <f t="shared" si="150"/>
        <v>12.732419081501419</v>
      </c>
      <c r="CM53" s="22">
        <f t="shared" si="151"/>
        <v>5.3754695790248155</v>
      </c>
      <c r="CN53" s="22">
        <f t="shared" si="152"/>
        <v>3.5901010805158546</v>
      </c>
      <c r="CO53" s="22">
        <f t="shared" si="153"/>
        <v>-2.8372255141164202</v>
      </c>
      <c r="CP53" s="4"/>
      <c r="CQ53" s="4"/>
      <c r="CR53" s="37">
        <f t="shared" si="113"/>
        <v>1975.5</v>
      </c>
      <c r="CS53" s="4"/>
      <c r="CT53" s="37">
        <f t="shared" si="114"/>
        <v>1975.5</v>
      </c>
      <c r="CU53" s="38">
        <f t="shared" si="115"/>
        <v>689.72163644032059</v>
      </c>
      <c r="CV53" s="38">
        <f t="shared" si="116"/>
        <v>323.68515394348378</v>
      </c>
      <c r="CW53" s="38">
        <f t="shared" si="117"/>
        <v>42.351328553353014</v>
      </c>
      <c r="CX53" s="38">
        <f t="shared" si="118"/>
        <v>30.250948966680724</v>
      </c>
      <c r="CY53" s="37">
        <f t="shared" si="119"/>
        <v>1975.5</v>
      </c>
      <c r="CZ53" s="38">
        <f t="shared" si="154"/>
        <v>455.3951367781155</v>
      </c>
      <c r="DA53" s="38">
        <f t="shared" si="155"/>
        <v>283.16236068895637</v>
      </c>
      <c r="DB53" s="38">
        <f t="shared" si="156"/>
        <v>49.431779804120232</v>
      </c>
      <c r="DC53" s="38">
        <f t="shared" si="157"/>
        <v>37.365754812563324</v>
      </c>
      <c r="DD53" s="29">
        <f t="shared" si="86"/>
        <v>1975.5</v>
      </c>
      <c r="DE53" s="10">
        <f t="shared" si="120"/>
        <v>316.90821256038646</v>
      </c>
      <c r="DF53" s="10">
        <f t="shared" si="121"/>
        <v>253.29341317365271</v>
      </c>
      <c r="DG53" s="10">
        <f t="shared" si="122"/>
        <v>278.33333333333331</v>
      </c>
      <c r="DH53" s="44">
        <f t="shared" si="123"/>
        <v>2.8220858895705523</v>
      </c>
      <c r="DI53" s="44"/>
      <c r="DJ53" s="10">
        <f t="shared" si="158"/>
        <v>316.27906976744185</v>
      </c>
      <c r="DK53" s="10">
        <f t="shared" si="159"/>
        <v>226.16279069767447</v>
      </c>
      <c r="DL53" s="10">
        <f t="shared" si="160"/>
        <v>232.43243243243242</v>
      </c>
      <c r="DM53" s="1">
        <f t="shared" si="87"/>
        <v>1975.5</v>
      </c>
      <c r="DN53" s="10">
        <f t="shared" si="161"/>
        <v>0.62914279294460584</v>
      </c>
      <c r="DO53" s="10">
        <f t="shared" si="162"/>
        <v>27.130622475978242</v>
      </c>
      <c r="DP53" s="10">
        <f t="shared" si="163"/>
        <v>45.900900900900893</v>
      </c>
    </row>
    <row r="54" spans="1:120">
      <c r="A54" s="1">
        <v>1978.5</v>
      </c>
      <c r="B54" s="20">
        <v>5.3</v>
      </c>
      <c r="C54" s="20">
        <v>10.7</v>
      </c>
      <c r="D54" s="20">
        <v>10.1</v>
      </c>
      <c r="E54" s="20">
        <v>26.1</v>
      </c>
      <c r="F54" s="20">
        <v>16.5</v>
      </c>
      <c r="G54" s="20">
        <v>13.5</v>
      </c>
      <c r="H54" s="20">
        <v>11.2</v>
      </c>
      <c r="I54" s="20">
        <v>9.1999999999999993</v>
      </c>
      <c r="J54" s="20">
        <v>7.3</v>
      </c>
      <c r="K54" s="20">
        <v>5.8</v>
      </c>
      <c r="L54" s="20">
        <v>4.5</v>
      </c>
      <c r="M54" s="20">
        <v>3.5</v>
      </c>
      <c r="N54" s="20">
        <v>2.4</v>
      </c>
      <c r="O54" s="1">
        <v>3370</v>
      </c>
      <c r="P54" s="1">
        <v>4110</v>
      </c>
      <c r="Q54" s="41">
        <f t="shared" si="124"/>
        <v>0</v>
      </c>
      <c r="R54" s="41">
        <f t="shared" si="74"/>
        <v>0</v>
      </c>
      <c r="S54" s="1">
        <f t="shared" si="89"/>
        <v>1978.5</v>
      </c>
      <c r="T54" s="62">
        <v>37.5</v>
      </c>
      <c r="U54" s="20">
        <f t="shared" si="90"/>
        <v>16</v>
      </c>
      <c r="V54" s="20">
        <f t="shared" si="91"/>
        <v>42.6</v>
      </c>
      <c r="W54" s="1">
        <f t="shared" si="92"/>
        <v>1978.5</v>
      </c>
      <c r="X54" s="20">
        <v>3.9</v>
      </c>
      <c r="Y54" s="20">
        <v>9.8000000000000007</v>
      </c>
      <c r="Z54" s="20">
        <v>9.6999999999999993</v>
      </c>
      <c r="AA54" s="20">
        <v>23.4</v>
      </c>
      <c r="AB54" s="20">
        <v>16.3</v>
      </c>
      <c r="AC54" s="20">
        <v>13.5</v>
      </c>
      <c r="AD54" s="20">
        <v>11.3</v>
      </c>
      <c r="AE54" s="20">
        <v>9.3000000000000007</v>
      </c>
      <c r="AF54" s="20">
        <v>7.7</v>
      </c>
      <c r="AG54" s="20">
        <v>6.4</v>
      </c>
      <c r="AH54" s="20">
        <v>5.0999999999999996</v>
      </c>
      <c r="AI54" s="20">
        <v>4.0999999999999996</v>
      </c>
      <c r="AJ54" s="20">
        <v>2.9</v>
      </c>
      <c r="AK54" s="1">
        <v>2890</v>
      </c>
      <c r="AL54" s="1">
        <v>3420</v>
      </c>
      <c r="AM54" s="1">
        <f t="shared" si="93"/>
        <v>1978.5</v>
      </c>
      <c r="AN54" s="1">
        <v>33.5</v>
      </c>
      <c r="AS54" s="1">
        <f t="shared" si="94"/>
        <v>1978.5</v>
      </c>
      <c r="AT54" s="10">
        <f t="shared" si="95"/>
        <v>21782.999999999996</v>
      </c>
      <c r="AU54" s="10">
        <f t="shared" si="96"/>
        <v>10994.25</v>
      </c>
      <c r="AV54" s="10">
        <f t="shared" si="97"/>
        <v>8302.1999999999989</v>
      </c>
      <c r="AW54" s="10">
        <f t="shared" si="98"/>
        <v>10727.1</v>
      </c>
      <c r="AX54" s="10">
        <f t="shared" si="99"/>
        <v>6781.4999999999991</v>
      </c>
      <c r="AY54" s="10">
        <f t="shared" si="100"/>
        <v>5548.5</v>
      </c>
      <c r="AZ54" s="10">
        <f t="shared" si="101"/>
        <v>4603.1999999999989</v>
      </c>
      <c r="BA54" s="10">
        <f t="shared" si="102"/>
        <v>3781.2</v>
      </c>
      <c r="BB54" s="10">
        <f t="shared" si="103"/>
        <v>3000.2999999999997</v>
      </c>
      <c r="BC54" s="10">
        <f t="shared" si="104"/>
        <v>2383.7999999999997</v>
      </c>
      <c r="BD54" s="10">
        <f t="shared" si="105"/>
        <v>1849.4999999999998</v>
      </c>
      <c r="BE54" s="10">
        <f t="shared" si="106"/>
        <v>1438.5000000000002</v>
      </c>
      <c r="BF54" s="10">
        <f t="shared" si="107"/>
        <v>986.4</v>
      </c>
      <c r="BG54" s="1">
        <f t="shared" si="108"/>
        <v>1978.5</v>
      </c>
      <c r="BI54" s="26">
        <f t="shared" si="126"/>
        <v>10.666666666666666</v>
      </c>
      <c r="BJ54" s="20">
        <f t="shared" si="127"/>
        <v>4</v>
      </c>
      <c r="BK54" s="20"/>
      <c r="BL54" s="1">
        <f t="shared" si="109"/>
        <v>1978.5</v>
      </c>
      <c r="BM54" s="10">
        <f t="shared" si="128"/>
        <v>13338</v>
      </c>
      <c r="BN54" s="10">
        <f t="shared" si="129"/>
        <v>8379</v>
      </c>
      <c r="BO54" s="10">
        <f t="shared" si="130"/>
        <v>6634.7999999999984</v>
      </c>
      <c r="BP54" s="10">
        <f t="shared" si="131"/>
        <v>8002.7999999999993</v>
      </c>
      <c r="BQ54" s="10">
        <f t="shared" si="132"/>
        <v>5574.6</v>
      </c>
      <c r="BR54" s="10">
        <f t="shared" si="133"/>
        <v>4617</v>
      </c>
      <c r="BS54" s="10">
        <f t="shared" si="134"/>
        <v>3864.6000000000004</v>
      </c>
      <c r="BT54" s="10">
        <f t="shared" si="135"/>
        <v>3180.6000000000004</v>
      </c>
      <c r="BU54" s="10">
        <f t="shared" si="136"/>
        <v>2633.3999999999996</v>
      </c>
      <c r="BV54" s="10">
        <f t="shared" si="137"/>
        <v>2188.7999999999997</v>
      </c>
      <c r="BW54" s="10">
        <f t="shared" si="138"/>
        <v>1744.1999999999998</v>
      </c>
      <c r="BX54" s="10">
        <f t="shared" si="139"/>
        <v>1402.1999999999996</v>
      </c>
      <c r="BY54" s="10">
        <f t="shared" si="140"/>
        <v>991.79999999999984</v>
      </c>
      <c r="BZ54" s="1">
        <f t="shared" si="110"/>
        <v>1978.5</v>
      </c>
      <c r="CB54" s="1">
        <f t="shared" si="111"/>
        <v>1978.5</v>
      </c>
      <c r="CC54" s="20">
        <f t="shared" si="141"/>
        <v>38.768764632970658</v>
      </c>
      <c r="CD54" s="20">
        <f t="shared" si="142"/>
        <v>23.787434340678082</v>
      </c>
      <c r="CE54" s="20">
        <f t="shared" si="143"/>
        <v>20.083833200838342</v>
      </c>
      <c r="CF54" s="20">
        <f t="shared" si="144"/>
        <v>25.396425874653925</v>
      </c>
      <c r="CG54" s="20">
        <f t="shared" si="145"/>
        <v>17.796947577969458</v>
      </c>
      <c r="CH54" s="20">
        <f t="shared" si="146"/>
        <v>16.788321167883211</v>
      </c>
      <c r="CI54" s="20">
        <f t="shared" si="147"/>
        <v>16.045359749739283</v>
      </c>
      <c r="CJ54" s="20">
        <f t="shared" si="148"/>
        <v>15.883846397968885</v>
      </c>
      <c r="CK54" s="20">
        <f t="shared" si="149"/>
        <v>12.228777122287775</v>
      </c>
      <c r="CL54" s="20">
        <f t="shared" si="150"/>
        <v>8.1802164611125097</v>
      </c>
      <c r="CM54" s="20">
        <f t="shared" si="151"/>
        <v>5.6934306569343054</v>
      </c>
      <c r="CN54" s="20">
        <f t="shared" si="152"/>
        <v>2.5234619395203777</v>
      </c>
      <c r="CO54" s="20">
        <f t="shared" si="153"/>
        <v>-0.54744525547443879</v>
      </c>
      <c r="CR54" s="1">
        <f t="shared" si="113"/>
        <v>1978.5</v>
      </c>
      <c r="CT54" s="1">
        <f t="shared" si="114"/>
        <v>1978.5</v>
      </c>
      <c r="CU54" s="10">
        <f t="shared" si="115"/>
        <v>646.37982195845689</v>
      </c>
      <c r="CV54" s="10">
        <f t="shared" si="116"/>
        <v>326.23887240356083</v>
      </c>
      <c r="CW54" s="10">
        <f t="shared" si="117"/>
        <v>42.278931750741833</v>
      </c>
      <c r="CX54" s="10">
        <f t="shared" si="118"/>
        <v>29.270029673590503</v>
      </c>
      <c r="CY54" s="1">
        <f t="shared" si="119"/>
        <v>1978.5</v>
      </c>
      <c r="CZ54" s="10">
        <f t="shared" si="154"/>
        <v>461.52249134948096</v>
      </c>
      <c r="DA54" s="10">
        <f t="shared" si="155"/>
        <v>289.93079584775086</v>
      </c>
      <c r="DB54" s="10">
        <f t="shared" si="156"/>
        <v>47.730103806228371</v>
      </c>
      <c r="DC54" s="10">
        <f t="shared" si="157"/>
        <v>34.318339100346016</v>
      </c>
      <c r="DD54" s="1">
        <f t="shared" si="86"/>
        <v>1978.5</v>
      </c>
      <c r="DE54" s="10">
        <f t="shared" si="120"/>
        <v>313.72549019607845</v>
      </c>
      <c r="DF54" s="10">
        <f t="shared" si="121"/>
        <v>258.18181818181819</v>
      </c>
      <c r="DG54" s="10">
        <f t="shared" si="122"/>
        <v>279.66101694915255</v>
      </c>
      <c r="DH54" s="44">
        <f t="shared" si="123"/>
        <v>2.8493827160493832</v>
      </c>
      <c r="DI54" s="44"/>
      <c r="DJ54" s="10">
        <f t="shared" si="158"/>
        <v>322.35294117647061</v>
      </c>
      <c r="DK54" s="10">
        <f t="shared" si="159"/>
        <v>233.52941176470591</v>
      </c>
      <c r="DL54" s="10">
        <f t="shared" si="160"/>
        <v>242.85714285714286</v>
      </c>
      <c r="DM54" s="1">
        <f t="shared" si="87"/>
        <v>1978.5</v>
      </c>
      <c r="DN54" s="10">
        <f t="shared" si="161"/>
        <v>-8.6274509803921546</v>
      </c>
      <c r="DO54" s="10">
        <f t="shared" si="162"/>
        <v>24.652406417112275</v>
      </c>
      <c r="DP54" s="10">
        <f t="shared" si="163"/>
        <v>36.803874092009693</v>
      </c>
    </row>
    <row r="55" spans="1:120">
      <c r="A55" s="1">
        <v>1981.5</v>
      </c>
      <c r="B55" s="20">
        <v>6</v>
      </c>
      <c r="C55" s="20">
        <v>11.6</v>
      </c>
      <c r="D55" s="20">
        <v>10.7</v>
      </c>
      <c r="E55" s="20">
        <v>28.3</v>
      </c>
      <c r="F55" s="20">
        <v>16.7</v>
      </c>
      <c r="G55" s="20">
        <v>13.2</v>
      </c>
      <c r="H55" s="20">
        <v>10.7</v>
      </c>
      <c r="I55" s="20">
        <v>8.6</v>
      </c>
      <c r="J55" s="20">
        <v>7</v>
      </c>
      <c r="K55" s="20">
        <v>5.8</v>
      </c>
      <c r="L55" s="20">
        <v>4.4000000000000004</v>
      </c>
      <c r="M55" s="20">
        <v>3.5</v>
      </c>
      <c r="N55" s="20">
        <v>2</v>
      </c>
      <c r="O55" s="1">
        <v>4720</v>
      </c>
      <c r="P55" s="1">
        <v>6050</v>
      </c>
      <c r="Q55" s="41"/>
      <c r="R55" s="41">
        <f t="shared" si="74"/>
        <v>-0.20000000000000284</v>
      </c>
      <c r="S55" s="1">
        <f t="shared" si="89"/>
        <v>1981.5</v>
      </c>
      <c r="T55" s="62">
        <v>40</v>
      </c>
      <c r="U55" s="20">
        <f t="shared" si="90"/>
        <v>17.600000000000001</v>
      </c>
      <c r="V55" s="20">
        <f t="shared" si="91"/>
        <v>45</v>
      </c>
      <c r="W55" s="1">
        <f t="shared" si="92"/>
        <v>1981.5</v>
      </c>
      <c r="X55" s="20">
        <v>4.5999999999999996</v>
      </c>
      <c r="Y55" s="20">
        <v>10.7</v>
      </c>
      <c r="Z55" s="20">
        <v>10.3</v>
      </c>
      <c r="AA55" s="20">
        <v>25.6</v>
      </c>
      <c r="AB55" s="20">
        <v>16.399999999999999</v>
      </c>
      <c r="AC55" s="20">
        <v>13.2</v>
      </c>
      <c r="AD55" s="20">
        <v>10.8</v>
      </c>
      <c r="AE55" s="20">
        <v>8.8000000000000007</v>
      </c>
      <c r="AF55" s="20">
        <v>7.3</v>
      </c>
      <c r="AG55" s="20">
        <v>6.3</v>
      </c>
      <c r="AH55" s="20">
        <v>5.2</v>
      </c>
      <c r="AI55" s="20">
        <v>4</v>
      </c>
      <c r="AJ55" s="20">
        <v>2.4</v>
      </c>
      <c r="AK55" s="1">
        <v>4090</v>
      </c>
      <c r="AL55" s="1">
        <v>5020</v>
      </c>
      <c r="AM55" s="1">
        <f t="shared" si="93"/>
        <v>1981.5</v>
      </c>
      <c r="AN55" s="1">
        <v>36</v>
      </c>
      <c r="AS55" s="1">
        <f t="shared" si="94"/>
        <v>1981.5</v>
      </c>
      <c r="AT55" s="10">
        <f t="shared" si="95"/>
        <v>36300</v>
      </c>
      <c r="AU55" s="10">
        <f t="shared" si="96"/>
        <v>17545</v>
      </c>
      <c r="AV55" s="10">
        <f t="shared" si="97"/>
        <v>12947</v>
      </c>
      <c r="AW55" s="10">
        <f t="shared" si="98"/>
        <v>17121.5</v>
      </c>
      <c r="AX55" s="10">
        <f t="shared" si="99"/>
        <v>10103.499999999998</v>
      </c>
      <c r="AY55" s="10">
        <f t="shared" si="100"/>
        <v>7986</v>
      </c>
      <c r="AZ55" s="10">
        <f t="shared" si="101"/>
        <v>6473.5</v>
      </c>
      <c r="BA55" s="10">
        <f t="shared" si="102"/>
        <v>5202.9999999999991</v>
      </c>
      <c r="BB55" s="10">
        <f t="shared" si="103"/>
        <v>4235</v>
      </c>
      <c r="BC55" s="10">
        <f t="shared" si="104"/>
        <v>3508.9999999999995</v>
      </c>
      <c r="BD55" s="10">
        <f t="shared" si="105"/>
        <v>2662.0000000000005</v>
      </c>
      <c r="BE55" s="10">
        <f t="shared" si="106"/>
        <v>2117.5</v>
      </c>
      <c r="BF55" s="10">
        <f t="shared" si="107"/>
        <v>1210</v>
      </c>
      <c r="BG55" s="1">
        <f t="shared" si="108"/>
        <v>1981.5</v>
      </c>
      <c r="BI55" s="26">
        <f t="shared" si="126"/>
        <v>10</v>
      </c>
      <c r="BJ55" s="20">
        <f t="shared" si="127"/>
        <v>4</v>
      </c>
      <c r="BK55" s="20"/>
      <c r="BL55" s="1">
        <f t="shared" si="109"/>
        <v>1981.5</v>
      </c>
      <c r="BM55" s="10">
        <f t="shared" si="128"/>
        <v>23092</v>
      </c>
      <c r="BN55" s="10">
        <f t="shared" si="129"/>
        <v>13428.5</v>
      </c>
      <c r="BO55" s="10">
        <f t="shared" si="130"/>
        <v>10341.200000000001</v>
      </c>
      <c r="BP55" s="10">
        <f t="shared" si="131"/>
        <v>12851.2</v>
      </c>
      <c r="BQ55" s="10">
        <f t="shared" si="132"/>
        <v>8232.7999999999975</v>
      </c>
      <c r="BR55" s="10">
        <f t="shared" si="133"/>
        <v>6626.4</v>
      </c>
      <c r="BS55" s="10">
        <f t="shared" si="134"/>
        <v>5421.6</v>
      </c>
      <c r="BT55" s="10">
        <f t="shared" si="135"/>
        <v>4417.6000000000004</v>
      </c>
      <c r="BU55" s="10">
        <f t="shared" si="136"/>
        <v>3664.5999999999995</v>
      </c>
      <c r="BV55" s="10">
        <f t="shared" si="137"/>
        <v>3162.6</v>
      </c>
      <c r="BW55" s="10">
        <f t="shared" si="138"/>
        <v>2610.4</v>
      </c>
      <c r="BX55" s="10">
        <f t="shared" si="139"/>
        <v>2008</v>
      </c>
      <c r="BY55" s="10">
        <f t="shared" si="140"/>
        <v>1204.8</v>
      </c>
      <c r="BZ55" s="1">
        <f t="shared" si="110"/>
        <v>1981.5</v>
      </c>
      <c r="CB55" s="1">
        <f t="shared" si="111"/>
        <v>1981.5</v>
      </c>
      <c r="CC55" s="20">
        <f t="shared" si="141"/>
        <v>36.385674931129479</v>
      </c>
      <c r="CD55" s="20">
        <f t="shared" si="142"/>
        <v>23.462524935879166</v>
      </c>
      <c r="CE55" s="20">
        <f t="shared" si="143"/>
        <v>20.126670271105272</v>
      </c>
      <c r="CF55" s="20">
        <f t="shared" si="144"/>
        <v>24.941155856671433</v>
      </c>
      <c r="CG55" s="20">
        <f t="shared" si="145"/>
        <v>18.515365962290304</v>
      </c>
      <c r="CH55" s="20">
        <f t="shared" si="146"/>
        <v>17.024793388429757</v>
      </c>
      <c r="CI55" s="20">
        <f t="shared" si="147"/>
        <v>16.249324167760868</v>
      </c>
      <c r="CJ55" s="20">
        <f t="shared" si="148"/>
        <v>15.095137420718794</v>
      </c>
      <c r="CK55" s="20">
        <f t="shared" si="149"/>
        <v>13.468713105076755</v>
      </c>
      <c r="CL55" s="20">
        <f t="shared" si="150"/>
        <v>9.8717583357081704</v>
      </c>
      <c r="CM55" s="20">
        <f t="shared" si="151"/>
        <v>1.938392186326084</v>
      </c>
      <c r="CN55" s="20">
        <f t="shared" si="152"/>
        <v>5.1711924439197166</v>
      </c>
      <c r="CO55" s="20">
        <f t="shared" si="153"/>
        <v>0.42975206611570621</v>
      </c>
      <c r="CR55" s="1">
        <f t="shared" si="113"/>
        <v>1981.5</v>
      </c>
      <c r="CT55" s="1">
        <f t="shared" si="114"/>
        <v>1981.5</v>
      </c>
      <c r="CU55" s="10">
        <f t="shared" si="115"/>
        <v>769.06779661016947</v>
      </c>
      <c r="CV55" s="10">
        <f t="shared" si="116"/>
        <v>371.71610169491527</v>
      </c>
      <c r="CW55" s="10">
        <f t="shared" si="117"/>
        <v>42.298728813559322</v>
      </c>
      <c r="CX55" s="10">
        <f t="shared" si="118"/>
        <v>25.635593220338983</v>
      </c>
      <c r="CY55" s="1">
        <f t="shared" si="119"/>
        <v>1981.5</v>
      </c>
      <c r="CZ55" s="10">
        <f t="shared" si="154"/>
        <v>564.5965770171149</v>
      </c>
      <c r="DA55" s="10">
        <f t="shared" si="155"/>
        <v>328.32518337408311</v>
      </c>
      <c r="DB55" s="10">
        <f t="shared" si="156"/>
        <v>47.458842705786473</v>
      </c>
      <c r="DC55" s="10">
        <f t="shared" si="157"/>
        <v>29.457212713936432</v>
      </c>
      <c r="DD55" s="1">
        <f t="shared" si="86"/>
        <v>1981.5</v>
      </c>
      <c r="DE55" s="10">
        <f t="shared" si="120"/>
        <v>364.76683937823844</v>
      </c>
      <c r="DF55" s="10">
        <f t="shared" si="121"/>
        <v>288.46153846153845</v>
      </c>
      <c r="DG55" s="10">
        <f t="shared" si="122"/>
        <v>283.63636363636363</v>
      </c>
      <c r="DH55" s="44">
        <f t="shared" si="123"/>
        <v>2.8636942675159238</v>
      </c>
      <c r="DI55" s="44"/>
      <c r="DJ55" s="10">
        <f t="shared" si="158"/>
        <v>380.12422360248445</v>
      </c>
      <c r="DK55" s="10">
        <f t="shared" si="159"/>
        <v>260.86956521739125</v>
      </c>
      <c r="DL55" s="10">
        <f t="shared" si="160"/>
        <v>251.56250000000003</v>
      </c>
      <c r="DM55" s="1">
        <f t="shared" si="87"/>
        <v>1981.5</v>
      </c>
      <c r="DN55" s="10">
        <f t="shared" si="161"/>
        <v>-15.357384224246005</v>
      </c>
      <c r="DO55" s="10">
        <f t="shared" si="162"/>
        <v>27.591973244147198</v>
      </c>
      <c r="DP55" s="10">
        <f t="shared" si="163"/>
        <v>32.073863636363598</v>
      </c>
    </row>
    <row r="56" spans="1:120">
      <c r="A56" s="1">
        <v>1984.5</v>
      </c>
      <c r="B56" s="20">
        <v>6.4</v>
      </c>
      <c r="C56" s="20">
        <v>12.1</v>
      </c>
      <c r="D56" s="20">
        <v>10.9</v>
      </c>
      <c r="E56" s="20">
        <v>29.5</v>
      </c>
      <c r="F56" s="20">
        <v>16.8</v>
      </c>
      <c r="G56" s="20">
        <v>13</v>
      </c>
      <c r="H56" s="20">
        <v>10.3</v>
      </c>
      <c r="I56" s="20">
        <v>8.1999999999999993</v>
      </c>
      <c r="J56" s="20">
        <v>6.6</v>
      </c>
      <c r="K56" s="20">
        <v>5.4</v>
      </c>
      <c r="L56" s="20">
        <v>4.4000000000000004</v>
      </c>
      <c r="M56" s="20">
        <v>3.5</v>
      </c>
      <c r="N56" s="20">
        <v>2.2999999999999998</v>
      </c>
      <c r="O56" s="1">
        <v>5480</v>
      </c>
      <c r="P56" s="1">
        <v>7520</v>
      </c>
      <c r="Q56" s="41"/>
      <c r="R56" s="41">
        <f t="shared" si="74"/>
        <v>0</v>
      </c>
      <c r="S56" s="1">
        <v>1984.5</v>
      </c>
      <c r="T56" s="62">
        <v>41</v>
      </c>
      <c r="U56" s="20">
        <f t="shared" si="90"/>
        <v>18.5</v>
      </c>
      <c r="V56" s="20">
        <f t="shared" si="91"/>
        <v>46.3</v>
      </c>
      <c r="W56" s="1">
        <v>1984.5</v>
      </c>
      <c r="X56" s="20">
        <v>4.9000000000000004</v>
      </c>
      <c r="Y56" s="20">
        <v>11.1</v>
      </c>
      <c r="Z56" s="20">
        <v>10.5</v>
      </c>
      <c r="AA56" s="20">
        <v>26.5</v>
      </c>
      <c r="AB56" s="20">
        <v>16.600000000000001</v>
      </c>
      <c r="AC56" s="20">
        <v>13</v>
      </c>
      <c r="AD56" s="20">
        <v>10.4</v>
      </c>
      <c r="AE56" s="20">
        <v>8.6</v>
      </c>
      <c r="AF56" s="20">
        <v>7.1</v>
      </c>
      <c r="AG56" s="20">
        <v>6</v>
      </c>
      <c r="AH56" s="20">
        <v>4.9000000000000004</v>
      </c>
      <c r="AI56" s="20">
        <v>4.2</v>
      </c>
      <c r="AJ56" s="20">
        <v>2.7</v>
      </c>
      <c r="AK56" s="1">
        <v>4990</v>
      </c>
      <c r="AL56" s="1">
        <v>6340</v>
      </c>
      <c r="AM56" s="1">
        <f t="shared" si="93"/>
        <v>1984.5</v>
      </c>
      <c r="AN56" s="1">
        <v>36</v>
      </c>
      <c r="AS56" s="1">
        <f t="shared" si="94"/>
        <v>1984.5</v>
      </c>
      <c r="BI56" s="26">
        <f t="shared" si="126"/>
        <v>12.195121951219512</v>
      </c>
      <c r="BJ56" s="20">
        <f t="shared" si="127"/>
        <v>5</v>
      </c>
      <c r="BK56" s="20"/>
      <c r="BL56" s="1">
        <f t="shared" si="109"/>
        <v>1984.5</v>
      </c>
      <c r="DD56" s="1">
        <f>A56</f>
        <v>1984.5</v>
      </c>
      <c r="DH56" s="44">
        <f t="shared" si="123"/>
        <v>2.8153846153846152</v>
      </c>
      <c r="DI56" s="44"/>
    </row>
    <row r="57" spans="1:120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R57" s="41"/>
      <c r="T57" s="20"/>
      <c r="U57" s="20"/>
      <c r="V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BI57" s="26"/>
      <c r="BJ57" s="20"/>
      <c r="BK57" s="20"/>
    </row>
    <row r="58" spans="1:120">
      <c r="B58" s="20"/>
      <c r="C58" s="20"/>
      <c r="D58" s="20"/>
      <c r="E58" s="20"/>
      <c r="F58" s="20"/>
      <c r="G58" s="20"/>
      <c r="H58" s="20"/>
      <c r="I58" s="20"/>
      <c r="J58" s="20"/>
      <c r="K58" s="21" t="s">
        <v>8</v>
      </c>
      <c r="L58" s="22"/>
      <c r="M58" s="22"/>
      <c r="N58" s="22"/>
      <c r="O58" s="4"/>
      <c r="P58" s="4"/>
      <c r="Q58" s="4"/>
      <c r="R58" s="4"/>
      <c r="S58" s="4"/>
      <c r="T58" s="4"/>
      <c r="U58" s="4"/>
      <c r="V58" s="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120">
      <c r="B59" s="20"/>
      <c r="C59" s="20"/>
      <c r="D59" s="20"/>
      <c r="E59" s="20"/>
      <c r="F59" s="20"/>
      <c r="G59" s="20"/>
      <c r="H59" s="20"/>
      <c r="I59" s="20"/>
      <c r="J59" s="20"/>
      <c r="K59" s="27" t="s">
        <v>9</v>
      </c>
      <c r="L59" s="20"/>
      <c r="M59" s="20"/>
      <c r="N59" s="20"/>
      <c r="V59" s="1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120">
      <c r="B60" s="20"/>
      <c r="C60" s="20"/>
      <c r="D60" s="20"/>
      <c r="E60" s="20"/>
      <c r="F60" s="20"/>
      <c r="G60" s="20"/>
      <c r="H60" s="20"/>
      <c r="I60" s="20"/>
      <c r="J60" s="20"/>
      <c r="K60" s="27" t="s">
        <v>10</v>
      </c>
      <c r="L60" s="20"/>
      <c r="M60" s="20"/>
      <c r="N60" s="20"/>
      <c r="V60" s="1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120">
      <c r="B61" s="20"/>
      <c r="C61" s="20"/>
      <c r="D61" s="20"/>
      <c r="E61" s="20"/>
      <c r="F61" s="20"/>
      <c r="G61" s="20"/>
      <c r="H61" s="20"/>
      <c r="I61" s="20"/>
      <c r="J61" s="20"/>
      <c r="K61" s="30" t="s">
        <v>11</v>
      </c>
      <c r="L61" s="31"/>
      <c r="M61" s="31"/>
      <c r="N61" s="31"/>
      <c r="O61" s="7"/>
      <c r="P61" s="7"/>
      <c r="Q61" s="7"/>
      <c r="R61" s="7"/>
      <c r="S61" s="7"/>
      <c r="T61" s="7"/>
      <c r="U61" s="7"/>
      <c r="V61" s="8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120">
      <c r="I62" s="1" t="s">
        <v>89</v>
      </c>
      <c r="K62" s="20"/>
    </row>
    <row r="63" spans="1:120" ht="18">
      <c r="B63" s="1" t="s">
        <v>126</v>
      </c>
      <c r="I63" s="1" t="s">
        <v>81</v>
      </c>
      <c r="K63" s="20"/>
    </row>
    <row r="64" spans="1:120">
      <c r="B64" s="1" t="s">
        <v>119</v>
      </c>
    </row>
    <row r="65" spans="1:5">
      <c r="A65" s="1" t="s">
        <v>12</v>
      </c>
      <c r="C65" s="1" t="s">
        <v>13</v>
      </c>
    </row>
    <row r="66" spans="1:5">
      <c r="A66" s="1" t="s">
        <v>14</v>
      </c>
      <c r="C66" s="1" t="s">
        <v>82</v>
      </c>
    </row>
    <row r="67" spans="1:5">
      <c r="A67" s="17" t="s">
        <v>15</v>
      </c>
      <c r="B67" s="33" t="s">
        <v>16</v>
      </c>
      <c r="C67" s="64" t="s">
        <v>66</v>
      </c>
    </row>
    <row r="68" spans="1:5">
      <c r="A68" s="1">
        <v>1977</v>
      </c>
      <c r="B68" s="1">
        <v>43</v>
      </c>
      <c r="C68" s="62">
        <v>42.9</v>
      </c>
      <c r="E68" s="45" t="s">
        <v>93</v>
      </c>
    </row>
    <row r="69" spans="1:5">
      <c r="A69" s="1">
        <f>A68+1</f>
        <v>1978</v>
      </c>
      <c r="B69" s="1">
        <v>43</v>
      </c>
      <c r="C69" s="62">
        <v>42.9</v>
      </c>
    </row>
    <row r="70" spans="1:5">
      <c r="A70" s="1">
        <f t="shared" ref="A70:A85" si="165">A69+1</f>
        <v>1979</v>
      </c>
      <c r="B70" s="1">
        <v>43</v>
      </c>
      <c r="C70" s="62">
        <v>43.6</v>
      </c>
      <c r="E70" s="45" t="s">
        <v>96</v>
      </c>
    </row>
    <row r="71" spans="1:5">
      <c r="A71" s="1">
        <f t="shared" si="165"/>
        <v>1980</v>
      </c>
      <c r="B71" s="1">
        <v>44</v>
      </c>
      <c r="C71" s="62">
        <v>44.5</v>
      </c>
    </row>
    <row r="72" spans="1:5">
      <c r="A72" s="1">
        <f t="shared" si="165"/>
        <v>1981</v>
      </c>
      <c r="B72" s="1">
        <v>46</v>
      </c>
      <c r="C72" s="62">
        <v>45.9</v>
      </c>
    </row>
    <row r="73" spans="1:5">
      <c r="A73" s="1">
        <f t="shared" si="165"/>
        <v>1982</v>
      </c>
      <c r="B73" s="1">
        <v>46</v>
      </c>
      <c r="C73" s="62">
        <v>47</v>
      </c>
    </row>
    <row r="74" spans="1:5">
      <c r="A74" s="1">
        <f t="shared" si="165"/>
        <v>1983</v>
      </c>
      <c r="B74" s="1">
        <v>47</v>
      </c>
      <c r="C74" s="62">
        <v>48.5</v>
      </c>
    </row>
    <row r="75" spans="1:5">
      <c r="A75" s="1">
        <f t="shared" si="165"/>
        <v>1984</v>
      </c>
      <c r="B75" s="1">
        <v>47</v>
      </c>
      <c r="C75" s="62">
        <v>48.6</v>
      </c>
    </row>
    <row r="76" spans="1:5">
      <c r="A76" s="1">
        <f t="shared" si="165"/>
        <v>1985</v>
      </c>
      <c r="B76" s="1">
        <v>47</v>
      </c>
      <c r="C76" s="62">
        <v>49.5</v>
      </c>
    </row>
    <row r="77" spans="1:5">
      <c r="A77" s="1">
        <f t="shared" si="165"/>
        <v>1986</v>
      </c>
      <c r="B77" s="1">
        <v>49</v>
      </c>
      <c r="C77" s="62">
        <v>50.5</v>
      </c>
    </row>
    <row r="78" spans="1:5">
      <c r="A78" s="1">
        <f t="shared" si="165"/>
        <v>1987</v>
      </c>
      <c r="B78" s="1">
        <v>50</v>
      </c>
      <c r="C78" s="62">
        <v>51.1</v>
      </c>
    </row>
    <row r="79" spans="1:5">
      <c r="A79" s="1">
        <f t="shared" si="165"/>
        <v>1988</v>
      </c>
      <c r="B79" s="1">
        <v>50</v>
      </c>
      <c r="C79" s="62">
        <v>50.9</v>
      </c>
    </row>
    <row r="80" spans="1:5">
      <c r="A80" s="1">
        <f t="shared" si="165"/>
        <v>1989</v>
      </c>
      <c r="B80" s="1">
        <v>49</v>
      </c>
      <c r="C80" s="62">
        <v>49.7</v>
      </c>
    </row>
    <row r="81" spans="1:3">
      <c r="A81" s="1">
        <f t="shared" si="165"/>
        <v>1990</v>
      </c>
      <c r="B81" s="1">
        <v>51</v>
      </c>
      <c r="C81" s="62">
        <v>51.4</v>
      </c>
    </row>
    <row r="82" spans="1:3">
      <c r="A82" s="1">
        <f t="shared" si="165"/>
        <v>1991</v>
      </c>
      <c r="B82" s="1">
        <v>50</v>
      </c>
      <c r="C82" s="62">
        <v>51.2</v>
      </c>
    </row>
    <row r="83" spans="1:3">
      <c r="A83" s="1">
        <f t="shared" si="165"/>
        <v>1992</v>
      </c>
      <c r="B83" s="1">
        <v>50</v>
      </c>
      <c r="C83" s="62">
        <v>51.7</v>
      </c>
    </row>
    <row r="84" spans="1:3">
      <c r="A84" s="1">
        <f t="shared" si="165"/>
        <v>1993</v>
      </c>
      <c r="B84" s="1">
        <v>52</v>
      </c>
      <c r="C84" s="62">
        <v>53.3</v>
      </c>
    </row>
    <row r="85" spans="1:3">
      <c r="A85" s="1">
        <f t="shared" si="165"/>
        <v>1994</v>
      </c>
      <c r="B85" s="1">
        <v>51</v>
      </c>
      <c r="C85" s="62">
        <v>52.8</v>
      </c>
    </row>
    <row r="86" spans="1:3">
      <c r="A86" s="1">
        <v>1995</v>
      </c>
      <c r="C86" s="62">
        <v>52</v>
      </c>
    </row>
    <row r="87" spans="1:3">
      <c r="A87" s="1">
        <v>1996</v>
      </c>
      <c r="C87" s="62">
        <v>52.6</v>
      </c>
    </row>
    <row r="88" spans="1:3">
      <c r="A88" s="1">
        <v>1997</v>
      </c>
      <c r="C88" s="62">
        <v>52.6</v>
      </c>
    </row>
    <row r="89" spans="1:3">
      <c r="A89" s="1">
        <v>1998</v>
      </c>
      <c r="C89" s="62">
        <v>52.7</v>
      </c>
    </row>
    <row r="90" spans="1:3">
      <c r="A90" s="1">
        <v>1999</v>
      </c>
      <c r="C90" s="62">
        <v>52.5</v>
      </c>
    </row>
    <row r="91" spans="1:3">
      <c r="A91" s="1">
        <v>2000</v>
      </c>
      <c r="C91" s="62">
        <v>51.3</v>
      </c>
    </row>
    <row r="92" spans="1:3">
      <c r="A92" s="1">
        <v>2001</v>
      </c>
      <c r="C92" s="62">
        <v>52.6</v>
      </c>
    </row>
    <row r="93" spans="1:3">
      <c r="A93" s="1">
        <v>2002</v>
      </c>
      <c r="C93" s="62">
        <v>51.1</v>
      </c>
    </row>
    <row r="94" spans="1:3">
      <c r="A94" s="1">
        <v>2003</v>
      </c>
      <c r="C94" s="62">
        <v>51.7</v>
      </c>
    </row>
    <row r="95" spans="1:3">
      <c r="A95" s="1">
        <v>2004</v>
      </c>
      <c r="C95" s="62">
        <v>50.7</v>
      </c>
    </row>
    <row r="96" spans="1:3">
      <c r="A96" s="1">
        <v>2005</v>
      </c>
      <c r="C96" s="62">
        <v>51.8</v>
      </c>
    </row>
    <row r="97" spans="1:3">
      <c r="A97" s="1">
        <v>2006</v>
      </c>
      <c r="C97" s="62">
        <v>51.5</v>
      </c>
    </row>
    <row r="98" spans="1:3">
      <c r="A98" s="1">
        <v>2007</v>
      </c>
      <c r="C98" s="62">
        <v>51.6</v>
      </c>
    </row>
    <row r="99" spans="1:3">
      <c r="A99" s="1">
        <v>2008</v>
      </c>
      <c r="C99" s="62">
        <v>52.1</v>
      </c>
    </row>
    <row r="100" spans="1:3">
      <c r="A100" s="1">
        <v>2009</v>
      </c>
      <c r="C100" s="62">
        <v>52</v>
      </c>
    </row>
    <row r="101" spans="1:3">
      <c r="A101" s="1">
        <v>2010</v>
      </c>
      <c r="C101" s="62">
        <v>52.2</v>
      </c>
    </row>
    <row r="102" spans="1:3">
      <c r="A102" s="1">
        <v>2011</v>
      </c>
      <c r="C102" s="62">
        <v>51.7</v>
      </c>
    </row>
    <row r="103" spans="1:3">
      <c r="A103" s="1">
        <v>2012</v>
      </c>
      <c r="C103" s="62">
        <v>52.2</v>
      </c>
    </row>
    <row r="104" spans="1:3">
      <c r="A104" s="1">
        <v>2013</v>
      </c>
      <c r="C104" s="62">
        <v>50.3</v>
      </c>
    </row>
    <row r="105" spans="1:3">
      <c r="A105" s="1">
        <v>2014</v>
      </c>
      <c r="C105" s="62">
        <v>50</v>
      </c>
    </row>
  </sheetData>
  <printOptions gridLines="1" gridLinesSet="0"/>
  <pageMargins left="0.75" right="0.75" top="1" bottom="1" header="0.5" footer="0.5"/>
  <pageSetup orientation="landscape" horizontalDpi="4294967292" verticalDpi="4294967292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 Y-Distrib. since '38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1999-11-23T16:09:40Z</dcterms:created>
  <dcterms:modified xsi:type="dcterms:W3CDTF">2021-02-02T04:35:24Z</dcterms:modified>
</cp:coreProperties>
</file>